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autoCompressPictures="0"/>
  <mc:AlternateContent xmlns:mc="http://schemas.openxmlformats.org/markup-compatibility/2006">
    <mc:Choice Requires="x15">
      <x15ac:absPath xmlns:x15ac="http://schemas.microsoft.com/office/spreadsheetml/2010/11/ac" url="C:\Users\idlir.robi\Desktop\"/>
    </mc:Choice>
  </mc:AlternateContent>
  <xr:revisionPtr revIDLastSave="0" documentId="13_ncr:1_{6E7EF181-730C-45BF-881F-E29E42596803}" xr6:coauthVersionLast="47" xr6:coauthVersionMax="47" xr10:uidLastSave="{00000000-0000-0000-0000-000000000000}"/>
  <bookViews>
    <workbookView xWindow="-120" yWindow="-120" windowWidth="29040" windowHeight="15840" xr2:uid="{00000000-000D-0000-FFFF-FFFF00000000}"/>
  </bookViews>
  <sheets>
    <sheet name="Kostimi i Planit të Veprimit" sheetId="2" r:id="rId1"/>
    <sheet name="Totali i Qëllimit të Politikav " sheetId="3" r:id="rId2"/>
    <sheet name="Nevojat Kapitale" sheetId="18" r:id="rId3"/>
    <sheet name="Grafiku i Kostove" sheetId="19" r:id="rId4"/>
    <sheet name="Grafiku-Ndarja e kostove" sheetId="15" r:id="rId5"/>
    <sheet name="Grafiku-Qëllimet e Politikave" sheetId="16" r:id="rId6"/>
  </sheets>
  <definedNames>
    <definedName name="_xlnm._FilterDatabase" localSheetId="0" hidden="1">'Kostimi i Planit të Veprimit'!$A$7:$AB$193</definedName>
    <definedName name="_Hlk14952534" localSheetId="2">'Nevojat Kapitale'!$C$12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9" i="2" l="1"/>
  <c r="N179" i="2"/>
  <c r="K151" i="2"/>
  <c r="N151" i="2"/>
  <c r="Q142" i="2"/>
  <c r="N142" i="2"/>
  <c r="K142" i="2"/>
  <c r="K141" i="2"/>
  <c r="K96" i="2"/>
  <c r="K74" i="2"/>
  <c r="K70" i="2"/>
  <c r="K69" i="2"/>
  <c r="K67" i="2"/>
  <c r="K55" i="2"/>
  <c r="R48" i="2"/>
  <c r="Q48" i="2"/>
  <c r="N48" i="2"/>
  <c r="K48" i="2"/>
  <c r="R37" i="2"/>
  <c r="Q39" i="2"/>
  <c r="Q38" i="2"/>
  <c r="Q37" i="2"/>
  <c r="N39" i="2"/>
  <c r="N38" i="2"/>
  <c r="N37" i="2"/>
  <c r="K38" i="2"/>
  <c r="K39" i="2"/>
  <c r="K37" i="2"/>
  <c r="K29" i="2"/>
  <c r="K16" i="2"/>
  <c r="N9" i="2"/>
  <c r="K9" i="2"/>
  <c r="R38" i="2"/>
  <c r="R39" i="2"/>
  <c r="S39" i="2"/>
  <c r="AA27" i="2"/>
  <c r="S28" i="2"/>
  <c r="S29" i="2"/>
  <c r="S30" i="2"/>
  <c r="S31" i="2"/>
  <c r="S32" i="2"/>
  <c r="V32" i="2" s="1"/>
  <c r="S33" i="2"/>
  <c r="S27" i="2"/>
  <c r="V27" i="2" s="1"/>
  <c r="S16" i="2"/>
  <c r="S17" i="2"/>
  <c r="S18" i="2"/>
  <c r="S19" i="2"/>
  <c r="S23" i="2"/>
  <c r="S24" i="2"/>
  <c r="R33" i="2"/>
  <c r="U33" i="2" s="1"/>
  <c r="R28" i="2"/>
  <c r="U28" i="2" s="1"/>
  <c r="R29" i="2"/>
  <c r="U29" i="2" s="1"/>
  <c r="R30" i="2"/>
  <c r="U30" i="2" s="1"/>
  <c r="R31" i="2"/>
  <c r="R32" i="2"/>
  <c r="U32" i="2" s="1"/>
  <c r="R27" i="2"/>
  <c r="Q27" i="2"/>
  <c r="Q33" i="2"/>
  <c r="Q32" i="2"/>
  <c r="Q31" i="2"/>
  <c r="Q30" i="2"/>
  <c r="Q29" i="2"/>
  <c r="Q28" i="2"/>
  <c r="N33" i="2"/>
  <c r="N32" i="2"/>
  <c r="N31" i="2"/>
  <c r="N30" i="2"/>
  <c r="N29" i="2"/>
  <c r="N28" i="2"/>
  <c r="N27" i="2"/>
  <c r="K28" i="2"/>
  <c r="K30" i="2"/>
  <c r="K31" i="2"/>
  <c r="K32" i="2"/>
  <c r="K33" i="2"/>
  <c r="K27" i="2"/>
  <c r="K23" i="2"/>
  <c r="K24" i="2"/>
  <c r="J34" i="2"/>
  <c r="L34" i="2"/>
  <c r="M34" i="2"/>
  <c r="O34" i="2"/>
  <c r="P34" i="2"/>
  <c r="X34" i="2"/>
  <c r="Y34" i="2"/>
  <c r="Z34" i="2"/>
  <c r="I34" i="2"/>
  <c r="AA32" i="2"/>
  <c r="S21" i="2" l="1"/>
  <c r="T33" i="2"/>
  <c r="T27" i="2"/>
  <c r="T31" i="2"/>
  <c r="S25" i="2"/>
  <c r="T28" i="2"/>
  <c r="U27" i="2"/>
  <c r="W27" i="2" s="1"/>
  <c r="T32" i="2"/>
  <c r="K34" i="2"/>
  <c r="T30" i="2"/>
  <c r="T29" i="2"/>
  <c r="N34" i="2"/>
  <c r="Q34" i="2"/>
  <c r="S34" i="2"/>
  <c r="W32" i="2"/>
  <c r="R34" i="2"/>
  <c r="G8" i="3" s="1"/>
  <c r="O30" i="3"/>
  <c r="O23" i="3"/>
  <c r="O18" i="3"/>
  <c r="O8" i="3"/>
  <c r="O6" i="3"/>
  <c r="T34" i="2" l="1"/>
  <c r="AB32" i="2"/>
  <c r="K17" i="2"/>
  <c r="N17" i="2"/>
  <c r="Q17" i="2"/>
  <c r="R17" i="2"/>
  <c r="V17" i="2"/>
  <c r="AA17" i="2"/>
  <c r="O151" i="2"/>
  <c r="Q151" i="2" s="1"/>
  <c r="S151" i="2"/>
  <c r="V151" i="2" s="1"/>
  <c r="AA151" i="2"/>
  <c r="I36" i="2"/>
  <c r="K36" i="2" s="1"/>
  <c r="L36" i="2"/>
  <c r="O36" i="2"/>
  <c r="Q36" i="2" s="1"/>
  <c r="S36" i="2"/>
  <c r="V36" i="2" s="1"/>
  <c r="AA36" i="2"/>
  <c r="N36" i="2" l="1"/>
  <c r="L40" i="2"/>
  <c r="T17" i="2"/>
  <c r="U17" i="2"/>
  <c r="W17" i="2" s="1"/>
  <c r="R151" i="2"/>
  <c r="T151" i="2" s="1"/>
  <c r="R36" i="2"/>
  <c r="T36" i="2" s="1"/>
  <c r="AB17" i="2" l="1"/>
  <c r="U151" i="2"/>
  <c r="W151" i="2" s="1"/>
  <c r="AB151" i="2" s="1"/>
  <c r="U36" i="2"/>
  <c r="W36" i="2" s="1"/>
  <c r="AB36" i="2" s="1"/>
  <c r="S147" i="2"/>
  <c r="V147" i="2" s="1"/>
  <c r="AA80" i="2"/>
  <c r="I191" i="2"/>
  <c r="R189" i="2"/>
  <c r="S189" i="2"/>
  <c r="V189" i="2" s="1"/>
  <c r="AA189" i="2"/>
  <c r="R190" i="2"/>
  <c r="S190" i="2"/>
  <c r="V190" i="2" s="1"/>
  <c r="AA190" i="2"/>
  <c r="AA188" i="2"/>
  <c r="S188" i="2"/>
  <c r="V188" i="2" s="1"/>
  <c r="R188" i="2"/>
  <c r="U188" i="2" s="1"/>
  <c r="Q190" i="2"/>
  <c r="Q189" i="2"/>
  <c r="Q188" i="2"/>
  <c r="N190" i="2"/>
  <c r="N189" i="2"/>
  <c r="N188" i="2"/>
  <c r="K190" i="2"/>
  <c r="K189" i="2"/>
  <c r="K188" i="2"/>
  <c r="K185" i="2"/>
  <c r="R178" i="2"/>
  <c r="S178" i="2"/>
  <c r="V178" i="2" s="1"/>
  <c r="AA178" i="2"/>
  <c r="S179" i="2"/>
  <c r="V179" i="2" s="1"/>
  <c r="AA179" i="2"/>
  <c r="R180" i="2"/>
  <c r="U180" i="2" s="1"/>
  <c r="S180" i="2"/>
  <c r="V180" i="2" s="1"/>
  <c r="AA180" i="2"/>
  <c r="R181" i="2"/>
  <c r="U181" i="2" s="1"/>
  <c r="S181" i="2"/>
  <c r="V181" i="2" s="1"/>
  <c r="AA181" i="2"/>
  <c r="R182" i="2"/>
  <c r="U182" i="2" s="1"/>
  <c r="S182" i="2"/>
  <c r="V182" i="2" s="1"/>
  <c r="AA182" i="2"/>
  <c r="R183" i="2"/>
  <c r="S183" i="2"/>
  <c r="V183" i="2" s="1"/>
  <c r="AA183" i="2"/>
  <c r="R184" i="2"/>
  <c r="U184" i="2" s="1"/>
  <c r="S184" i="2"/>
  <c r="V184" i="2" s="1"/>
  <c r="AA184" i="2"/>
  <c r="R185" i="2"/>
  <c r="U185" i="2" s="1"/>
  <c r="S185" i="2"/>
  <c r="V185" i="2" s="1"/>
  <c r="AA185" i="2"/>
  <c r="AA177" i="2"/>
  <c r="S177" i="2"/>
  <c r="V177" i="2" s="1"/>
  <c r="R177" i="2"/>
  <c r="U177" i="2" s="1"/>
  <c r="Q178" i="2"/>
  <c r="Q180" i="2"/>
  <c r="Q181" i="2"/>
  <c r="Q182" i="2"/>
  <c r="Q183" i="2"/>
  <c r="Q184" i="2"/>
  <c r="Q185" i="2"/>
  <c r="Q177" i="2"/>
  <c r="N178" i="2"/>
  <c r="N180" i="2"/>
  <c r="N181" i="2"/>
  <c r="N182" i="2"/>
  <c r="N183" i="2"/>
  <c r="N184" i="2"/>
  <c r="N185" i="2"/>
  <c r="N177" i="2"/>
  <c r="J186" i="2"/>
  <c r="L186" i="2"/>
  <c r="M186" i="2"/>
  <c r="P186" i="2"/>
  <c r="X186" i="2"/>
  <c r="M29" i="3" s="1"/>
  <c r="Y186" i="2"/>
  <c r="N29" i="3" s="1"/>
  <c r="Z186" i="2"/>
  <c r="I186" i="2"/>
  <c r="K178" i="2"/>
  <c r="K180" i="2"/>
  <c r="K181" i="2"/>
  <c r="K182" i="2"/>
  <c r="K183" i="2"/>
  <c r="K184" i="2"/>
  <c r="K177" i="2"/>
  <c r="M138" i="2"/>
  <c r="AA166" i="2"/>
  <c r="AA167" i="2"/>
  <c r="AA168" i="2"/>
  <c r="AA165" i="2"/>
  <c r="R166" i="2"/>
  <c r="U166" i="2" s="1"/>
  <c r="S166" i="2"/>
  <c r="V166" i="2" s="1"/>
  <c r="R167" i="2"/>
  <c r="S167" i="2"/>
  <c r="V167" i="2" s="1"/>
  <c r="R168" i="2"/>
  <c r="U168" i="2" s="1"/>
  <c r="S168" i="2"/>
  <c r="V168" i="2" s="1"/>
  <c r="S165" i="2"/>
  <c r="V165" i="2" s="1"/>
  <c r="R165" i="2"/>
  <c r="U165" i="2" s="1"/>
  <c r="R162" i="2"/>
  <c r="U162" i="2" s="1"/>
  <c r="Q168" i="2"/>
  <c r="Q167" i="2"/>
  <c r="Q166" i="2"/>
  <c r="Q165" i="2"/>
  <c r="N168" i="2"/>
  <c r="N167" i="2"/>
  <c r="N166" i="2"/>
  <c r="N165" i="2"/>
  <c r="J169" i="2"/>
  <c r="L169" i="2"/>
  <c r="M169" i="2"/>
  <c r="O169" i="2"/>
  <c r="P169" i="2"/>
  <c r="X169" i="2"/>
  <c r="M23" i="3" s="1"/>
  <c r="Y169" i="2"/>
  <c r="N23" i="3" s="1"/>
  <c r="K166" i="2"/>
  <c r="K167" i="2"/>
  <c r="K168" i="2"/>
  <c r="K165" i="2"/>
  <c r="I169" i="2"/>
  <c r="X163" i="2"/>
  <c r="M22" i="3" s="1"/>
  <c r="AA159" i="2"/>
  <c r="AA160" i="2"/>
  <c r="AA161" i="2"/>
  <c r="AA162" i="2"/>
  <c r="AA158" i="2"/>
  <c r="R159" i="2"/>
  <c r="U159" i="2" s="1"/>
  <c r="S159" i="2"/>
  <c r="V159" i="2" s="1"/>
  <c r="R160" i="2"/>
  <c r="S160" i="2"/>
  <c r="V160" i="2" s="1"/>
  <c r="R161" i="2"/>
  <c r="U161" i="2" s="1"/>
  <c r="S161" i="2"/>
  <c r="S162" i="2"/>
  <c r="S158" i="2"/>
  <c r="V158" i="2" s="1"/>
  <c r="R158" i="2"/>
  <c r="U158" i="2" s="1"/>
  <c r="J163" i="2"/>
  <c r="L163" i="2"/>
  <c r="M163" i="2"/>
  <c r="O163" i="2"/>
  <c r="P163" i="2"/>
  <c r="Z163" i="2"/>
  <c r="O22" i="3" s="1"/>
  <c r="I163" i="2"/>
  <c r="K162" i="2"/>
  <c r="N159" i="2"/>
  <c r="N160" i="2"/>
  <c r="N161" i="2"/>
  <c r="N162" i="2"/>
  <c r="N158" i="2"/>
  <c r="K159" i="2"/>
  <c r="K160" i="2"/>
  <c r="K161" i="2"/>
  <c r="K158" i="2"/>
  <c r="AA141" i="2"/>
  <c r="AA142" i="2"/>
  <c r="AA143" i="2"/>
  <c r="AA144" i="2"/>
  <c r="AA145" i="2"/>
  <c r="AA146" i="2"/>
  <c r="AA147" i="2"/>
  <c r="AA148" i="2"/>
  <c r="AA149" i="2"/>
  <c r="AA150" i="2"/>
  <c r="AA140" i="2"/>
  <c r="AA154" i="2"/>
  <c r="R141" i="2"/>
  <c r="U141" i="2" s="1"/>
  <c r="S141" i="2"/>
  <c r="V141" i="2" s="1"/>
  <c r="R142" i="2"/>
  <c r="S142" i="2"/>
  <c r="V142" i="2" s="1"/>
  <c r="R143" i="2"/>
  <c r="S143" i="2"/>
  <c r="V143" i="2" s="1"/>
  <c r="R144" i="2"/>
  <c r="U144" i="2" s="1"/>
  <c r="S144" i="2"/>
  <c r="V144" i="2" s="1"/>
  <c r="R145" i="2"/>
  <c r="U145" i="2" s="1"/>
  <c r="S145" i="2"/>
  <c r="V145" i="2" s="1"/>
  <c r="R146" i="2"/>
  <c r="U146" i="2" s="1"/>
  <c r="S146" i="2"/>
  <c r="V146" i="2" s="1"/>
  <c r="R147" i="2"/>
  <c r="R148" i="2"/>
  <c r="U148" i="2" s="1"/>
  <c r="S148" i="2"/>
  <c r="V148" i="2" s="1"/>
  <c r="R149" i="2"/>
  <c r="S149" i="2"/>
  <c r="V149" i="2" s="1"/>
  <c r="R150" i="2"/>
  <c r="U150" i="2" s="1"/>
  <c r="S150" i="2"/>
  <c r="V150" i="2" s="1"/>
  <c r="S152" i="2"/>
  <c r="V152" i="2" s="1"/>
  <c r="S153" i="2"/>
  <c r="V153" i="2" s="1"/>
  <c r="R154" i="2"/>
  <c r="S154" i="2"/>
  <c r="V154" i="2" s="1"/>
  <c r="R155" i="2"/>
  <c r="U155" i="2" s="1"/>
  <c r="S155" i="2"/>
  <c r="V155" i="2" s="1"/>
  <c r="Q140" i="2"/>
  <c r="S140" i="2"/>
  <c r="V140" i="2" s="1"/>
  <c r="R140" i="2"/>
  <c r="R130" i="2"/>
  <c r="S130" i="2"/>
  <c r="V130" i="2" s="1"/>
  <c r="R131" i="2"/>
  <c r="U131" i="2" s="1"/>
  <c r="S131" i="2"/>
  <c r="V131" i="2" s="1"/>
  <c r="R132" i="2"/>
  <c r="U132" i="2" s="1"/>
  <c r="S132" i="2"/>
  <c r="V132" i="2" s="1"/>
  <c r="R133" i="2"/>
  <c r="U133" i="2" s="1"/>
  <c r="S133" i="2"/>
  <c r="V133" i="2" s="1"/>
  <c r="R134" i="2"/>
  <c r="U134" i="2" s="1"/>
  <c r="S134" i="2"/>
  <c r="V134" i="2" s="1"/>
  <c r="R135" i="2"/>
  <c r="S135" i="2"/>
  <c r="V135" i="2" s="1"/>
  <c r="R136" i="2"/>
  <c r="S136" i="2"/>
  <c r="Y136" i="2" s="1"/>
  <c r="AA136" i="2" s="1"/>
  <c r="R137" i="2"/>
  <c r="U137" i="2" s="1"/>
  <c r="S137" i="2"/>
  <c r="V137" i="2" s="1"/>
  <c r="R129" i="2"/>
  <c r="S129" i="2"/>
  <c r="V129" i="2" s="1"/>
  <c r="Q141" i="2"/>
  <c r="Q143" i="2"/>
  <c r="Q144" i="2"/>
  <c r="Q145" i="2"/>
  <c r="Q146" i="2"/>
  <c r="Q147" i="2"/>
  <c r="Q148" i="2"/>
  <c r="Q149" i="2"/>
  <c r="Q150" i="2"/>
  <c r="Q154" i="2"/>
  <c r="Q155" i="2"/>
  <c r="M156" i="2"/>
  <c r="P156" i="2"/>
  <c r="X156" i="2"/>
  <c r="M21" i="3" s="1"/>
  <c r="Z156" i="2"/>
  <c r="O21" i="3" s="1"/>
  <c r="N141" i="2"/>
  <c r="N143" i="2"/>
  <c r="N144" i="2"/>
  <c r="N145" i="2"/>
  <c r="N146" i="2"/>
  <c r="N147" i="2"/>
  <c r="N148" i="2"/>
  <c r="N149" i="2"/>
  <c r="N150" i="2"/>
  <c r="N154" i="2"/>
  <c r="N155" i="2"/>
  <c r="N140" i="2"/>
  <c r="K143" i="2"/>
  <c r="K144" i="2"/>
  <c r="K145" i="2"/>
  <c r="K146" i="2"/>
  <c r="K147" i="2"/>
  <c r="K148" i="2"/>
  <c r="K149" i="2"/>
  <c r="K150" i="2"/>
  <c r="K152" i="2"/>
  <c r="K153" i="2"/>
  <c r="K154" i="2"/>
  <c r="K155" i="2"/>
  <c r="K140" i="2"/>
  <c r="AA132" i="2"/>
  <c r="AA133" i="2"/>
  <c r="AA134" i="2"/>
  <c r="AA135" i="2"/>
  <c r="AA137" i="2"/>
  <c r="AA131" i="2"/>
  <c r="J138" i="2"/>
  <c r="L138" i="2"/>
  <c r="O138" i="2"/>
  <c r="P138" i="2"/>
  <c r="X138" i="2"/>
  <c r="M20" i="3" s="1"/>
  <c r="Z138" i="2"/>
  <c r="O20" i="3" s="1"/>
  <c r="I138" i="2"/>
  <c r="AA130" i="2"/>
  <c r="AA129" i="2"/>
  <c r="S126" i="2"/>
  <c r="V126" i="2" s="1"/>
  <c r="R126" i="2"/>
  <c r="U126" i="2" s="1"/>
  <c r="Q130" i="2"/>
  <c r="Q131" i="2"/>
  <c r="Q132" i="2"/>
  <c r="Q133" i="2"/>
  <c r="Q134" i="2"/>
  <c r="Q135" i="2"/>
  <c r="Q136" i="2"/>
  <c r="Q137" i="2"/>
  <c r="Q129" i="2"/>
  <c r="N130" i="2"/>
  <c r="N131" i="2"/>
  <c r="N132" i="2"/>
  <c r="N133" i="2"/>
  <c r="N134" i="2"/>
  <c r="N135" i="2"/>
  <c r="N136" i="2"/>
  <c r="N137" i="2"/>
  <c r="N129" i="2"/>
  <c r="I127" i="2"/>
  <c r="I110" i="2"/>
  <c r="AA64" i="2"/>
  <c r="I76" i="2"/>
  <c r="N64" i="2"/>
  <c r="M65" i="2"/>
  <c r="I65" i="2"/>
  <c r="K130" i="2"/>
  <c r="K131" i="2"/>
  <c r="K132" i="2"/>
  <c r="K133" i="2"/>
  <c r="K134" i="2"/>
  <c r="K135" i="2"/>
  <c r="K136" i="2"/>
  <c r="K137" i="2"/>
  <c r="K129" i="2"/>
  <c r="X127" i="2"/>
  <c r="M19" i="3" s="1"/>
  <c r="Z127" i="2"/>
  <c r="O19" i="3" s="1"/>
  <c r="AA125" i="2"/>
  <c r="AA126" i="2"/>
  <c r="AA124" i="2"/>
  <c r="AA113" i="2"/>
  <c r="AA114" i="2"/>
  <c r="AA115" i="2"/>
  <c r="AA116" i="2"/>
  <c r="AA117" i="2"/>
  <c r="AA118" i="2"/>
  <c r="AA119" i="2"/>
  <c r="AA120" i="2"/>
  <c r="AA121" i="2"/>
  <c r="AA122" i="2"/>
  <c r="AA112" i="2"/>
  <c r="R113" i="2"/>
  <c r="S113" i="2"/>
  <c r="V113" i="2" s="1"/>
  <c r="R114" i="2"/>
  <c r="U114" i="2" s="1"/>
  <c r="S114" i="2"/>
  <c r="V114" i="2" s="1"/>
  <c r="R115" i="2"/>
  <c r="S115" i="2"/>
  <c r="V115" i="2" s="1"/>
  <c r="R116" i="2"/>
  <c r="S116" i="2"/>
  <c r="V116" i="2" s="1"/>
  <c r="R117" i="2"/>
  <c r="U117" i="2" s="1"/>
  <c r="S117" i="2"/>
  <c r="V117" i="2" s="1"/>
  <c r="R118" i="2"/>
  <c r="U118" i="2" s="1"/>
  <c r="S118" i="2"/>
  <c r="V118" i="2" s="1"/>
  <c r="R119" i="2"/>
  <c r="U119" i="2" s="1"/>
  <c r="S119" i="2"/>
  <c r="V119" i="2" s="1"/>
  <c r="R120" i="2"/>
  <c r="U120" i="2" s="1"/>
  <c r="S120" i="2"/>
  <c r="V120" i="2" s="1"/>
  <c r="R121" i="2"/>
  <c r="S121" i="2"/>
  <c r="V121" i="2" s="1"/>
  <c r="R122" i="2"/>
  <c r="S122" i="2"/>
  <c r="V122" i="2" s="1"/>
  <c r="R123" i="2"/>
  <c r="U123" i="2" s="1"/>
  <c r="S123" i="2"/>
  <c r="R124" i="2"/>
  <c r="U124" i="2" s="1"/>
  <c r="S124" i="2"/>
  <c r="V124" i="2" s="1"/>
  <c r="R125" i="2"/>
  <c r="U125" i="2" s="1"/>
  <c r="S125" i="2"/>
  <c r="V125" i="2" s="1"/>
  <c r="S112" i="2"/>
  <c r="V112" i="2" s="1"/>
  <c r="R112" i="2"/>
  <c r="U112" i="2" s="1"/>
  <c r="P127" i="2"/>
  <c r="O127" i="2"/>
  <c r="Q113" i="2"/>
  <c r="Q114" i="2"/>
  <c r="Q115" i="2"/>
  <c r="Q116" i="2"/>
  <c r="Q117" i="2"/>
  <c r="Q118" i="2"/>
  <c r="Q119" i="2"/>
  <c r="Q120" i="2"/>
  <c r="Q121" i="2"/>
  <c r="Q122" i="2"/>
  <c r="Q123" i="2"/>
  <c r="Q124" i="2"/>
  <c r="Q125" i="2"/>
  <c r="Q126" i="2"/>
  <c r="Q112" i="2"/>
  <c r="N121" i="2"/>
  <c r="N122" i="2"/>
  <c r="N123" i="2"/>
  <c r="N124" i="2"/>
  <c r="N125" i="2"/>
  <c r="N126" i="2"/>
  <c r="N120" i="2"/>
  <c r="K113" i="2"/>
  <c r="K112" i="2"/>
  <c r="J127" i="2"/>
  <c r="L127" i="2"/>
  <c r="M127" i="2"/>
  <c r="K109" i="2"/>
  <c r="K88" i="2"/>
  <c r="K87" i="2"/>
  <c r="I91" i="2"/>
  <c r="K90" i="2"/>
  <c r="K78" i="2"/>
  <c r="K72" i="2"/>
  <c r="K64" i="2"/>
  <c r="K57" i="2"/>
  <c r="R20" i="2"/>
  <c r="U20" i="2" s="1"/>
  <c r="K20" i="2"/>
  <c r="N113" i="2"/>
  <c r="N114" i="2"/>
  <c r="N115" i="2"/>
  <c r="N116" i="2"/>
  <c r="N117" i="2"/>
  <c r="N118" i="2"/>
  <c r="N119" i="2"/>
  <c r="N112" i="2"/>
  <c r="K114" i="2"/>
  <c r="K115" i="2"/>
  <c r="K116" i="2"/>
  <c r="K117" i="2"/>
  <c r="K118" i="2"/>
  <c r="K119" i="2"/>
  <c r="K120" i="2"/>
  <c r="K121" i="2"/>
  <c r="K122" i="2"/>
  <c r="K123" i="2"/>
  <c r="K124" i="2"/>
  <c r="K125" i="2"/>
  <c r="K126" i="2"/>
  <c r="J110" i="2"/>
  <c r="L110" i="2"/>
  <c r="M110" i="2"/>
  <c r="O110" i="2"/>
  <c r="P110" i="2"/>
  <c r="X110" i="2"/>
  <c r="M18" i="3" s="1"/>
  <c r="Y110" i="2"/>
  <c r="N18" i="3" s="1"/>
  <c r="AA94" i="2"/>
  <c r="AA95" i="2"/>
  <c r="AA96" i="2"/>
  <c r="AA97" i="2"/>
  <c r="AA98" i="2"/>
  <c r="AA99" i="2"/>
  <c r="AA100" i="2"/>
  <c r="AA101" i="2"/>
  <c r="AA102" i="2"/>
  <c r="AA103" i="2"/>
  <c r="AA104" i="2"/>
  <c r="AA105" i="2"/>
  <c r="AA106" i="2"/>
  <c r="AA107" i="2"/>
  <c r="AA108" i="2"/>
  <c r="AA109" i="2"/>
  <c r="AA93" i="2"/>
  <c r="S109" i="2"/>
  <c r="V109" i="2" s="1"/>
  <c r="R109" i="2"/>
  <c r="R94" i="2"/>
  <c r="U94" i="2" s="1"/>
  <c r="S94" i="2"/>
  <c r="V94" i="2" s="1"/>
  <c r="R95" i="2"/>
  <c r="S95" i="2"/>
  <c r="V95" i="2" s="1"/>
  <c r="R96" i="2"/>
  <c r="U96" i="2" s="1"/>
  <c r="S96" i="2"/>
  <c r="V96" i="2" s="1"/>
  <c r="R97" i="2"/>
  <c r="U97" i="2" s="1"/>
  <c r="S97" i="2"/>
  <c r="V97" i="2" s="1"/>
  <c r="R98" i="2"/>
  <c r="U98" i="2" s="1"/>
  <c r="S98" i="2"/>
  <c r="V98" i="2" s="1"/>
  <c r="R99" i="2"/>
  <c r="U99" i="2" s="1"/>
  <c r="S99" i="2"/>
  <c r="V99" i="2" s="1"/>
  <c r="R100" i="2"/>
  <c r="U100" i="2" s="1"/>
  <c r="S100" i="2"/>
  <c r="V100" i="2" s="1"/>
  <c r="R101" i="2"/>
  <c r="U101" i="2" s="1"/>
  <c r="S101" i="2"/>
  <c r="V101" i="2" s="1"/>
  <c r="R102" i="2"/>
  <c r="U102" i="2" s="1"/>
  <c r="S102" i="2"/>
  <c r="R103" i="2"/>
  <c r="S103" i="2"/>
  <c r="V103" i="2" s="1"/>
  <c r="R104" i="2"/>
  <c r="S104" i="2"/>
  <c r="V104" i="2" s="1"/>
  <c r="R105" i="2"/>
  <c r="U105" i="2" s="1"/>
  <c r="S105" i="2"/>
  <c r="V105" i="2" s="1"/>
  <c r="R106" i="2"/>
  <c r="U106" i="2" s="1"/>
  <c r="S106" i="2"/>
  <c r="V106" i="2" s="1"/>
  <c r="R107" i="2"/>
  <c r="S107" i="2"/>
  <c r="V107" i="2" s="1"/>
  <c r="R108" i="2"/>
  <c r="S108" i="2"/>
  <c r="V108" i="2" s="1"/>
  <c r="S93" i="2"/>
  <c r="R93" i="2"/>
  <c r="Q94" i="2"/>
  <c r="Q95" i="2"/>
  <c r="Q96" i="2"/>
  <c r="Q97" i="2"/>
  <c r="Q98" i="2"/>
  <c r="Q99" i="2"/>
  <c r="Q100" i="2"/>
  <c r="Q101" i="2"/>
  <c r="Q102" i="2"/>
  <c r="Q103" i="2"/>
  <c r="Q104" i="2"/>
  <c r="Q105" i="2"/>
  <c r="Q106" i="2"/>
  <c r="Q107" i="2"/>
  <c r="Q108" i="2"/>
  <c r="Q109" i="2"/>
  <c r="Q93" i="2"/>
  <c r="N94" i="2"/>
  <c r="N95" i="2"/>
  <c r="N96" i="2"/>
  <c r="N97" i="2"/>
  <c r="N98" i="2"/>
  <c r="N99" i="2"/>
  <c r="N100" i="2"/>
  <c r="N101" i="2"/>
  <c r="N102" i="2"/>
  <c r="N103" i="2"/>
  <c r="N104" i="2"/>
  <c r="N105" i="2"/>
  <c r="N106" i="2"/>
  <c r="N107" i="2"/>
  <c r="N108" i="2"/>
  <c r="N109" i="2"/>
  <c r="N93" i="2"/>
  <c r="K94" i="2"/>
  <c r="K95" i="2"/>
  <c r="K97" i="2"/>
  <c r="K98" i="2"/>
  <c r="K99" i="2"/>
  <c r="K100" i="2"/>
  <c r="K101" i="2"/>
  <c r="K102" i="2"/>
  <c r="K103" i="2"/>
  <c r="K104" i="2"/>
  <c r="K105" i="2"/>
  <c r="K106" i="2"/>
  <c r="K107" i="2"/>
  <c r="K108" i="2"/>
  <c r="K93" i="2"/>
  <c r="AA79" i="2"/>
  <c r="AA81" i="2"/>
  <c r="AA82" i="2"/>
  <c r="AA83" i="2"/>
  <c r="AA84" i="2"/>
  <c r="AA85" i="2"/>
  <c r="AA86" i="2"/>
  <c r="AA87" i="2"/>
  <c r="AA88" i="2"/>
  <c r="AA89" i="2"/>
  <c r="AA90" i="2"/>
  <c r="AA78" i="2"/>
  <c r="AA75" i="2"/>
  <c r="R78" i="2"/>
  <c r="R79" i="2"/>
  <c r="S79" i="2"/>
  <c r="V79" i="2" s="1"/>
  <c r="R80" i="2"/>
  <c r="S80" i="2"/>
  <c r="R81" i="2"/>
  <c r="U81" i="2" s="1"/>
  <c r="S81" i="2"/>
  <c r="V81" i="2" s="1"/>
  <c r="R82" i="2"/>
  <c r="S82" i="2"/>
  <c r="V82" i="2" s="1"/>
  <c r="R83" i="2"/>
  <c r="U83" i="2" s="1"/>
  <c r="S83" i="2"/>
  <c r="V83" i="2" s="1"/>
  <c r="R84" i="2"/>
  <c r="S84" i="2"/>
  <c r="V84" i="2" s="1"/>
  <c r="R85" i="2"/>
  <c r="S85" i="2"/>
  <c r="V85" i="2" s="1"/>
  <c r="S86" i="2"/>
  <c r="V86" i="2" s="1"/>
  <c r="S87" i="2"/>
  <c r="V87" i="2" s="1"/>
  <c r="S88" i="2"/>
  <c r="V88" i="2" s="1"/>
  <c r="S89" i="2"/>
  <c r="V89" i="2" s="1"/>
  <c r="S90" i="2"/>
  <c r="V90" i="2" s="1"/>
  <c r="S78" i="2"/>
  <c r="V78" i="2" s="1"/>
  <c r="Q79" i="2"/>
  <c r="Q80" i="2"/>
  <c r="Q81" i="2"/>
  <c r="Q82" i="2"/>
  <c r="Q83" i="2"/>
  <c r="Q84" i="2"/>
  <c r="Q85" i="2"/>
  <c r="Q78" i="2"/>
  <c r="N79" i="2"/>
  <c r="N80" i="2"/>
  <c r="N81" i="2"/>
  <c r="N82" i="2"/>
  <c r="N83" i="2"/>
  <c r="N84" i="2"/>
  <c r="N85" i="2"/>
  <c r="N86" i="2"/>
  <c r="N78" i="2"/>
  <c r="J91" i="2"/>
  <c r="M91" i="2"/>
  <c r="P91" i="2"/>
  <c r="X91" i="2"/>
  <c r="M17" i="3" s="1"/>
  <c r="Y91" i="2"/>
  <c r="N17" i="3" s="1"/>
  <c r="Z91" i="2"/>
  <c r="O17" i="3" s="1"/>
  <c r="K79" i="2"/>
  <c r="K80" i="2"/>
  <c r="K81" i="2"/>
  <c r="K82" i="2"/>
  <c r="K83" i="2"/>
  <c r="K84" i="2"/>
  <c r="K85" i="2"/>
  <c r="K86" i="2"/>
  <c r="K89" i="2"/>
  <c r="R68" i="2"/>
  <c r="S68" i="2"/>
  <c r="V68" i="2" s="1"/>
  <c r="AA68" i="2"/>
  <c r="R69" i="2"/>
  <c r="S69" i="2"/>
  <c r="V69" i="2" s="1"/>
  <c r="AA69" i="2"/>
  <c r="R70" i="2"/>
  <c r="S70" i="2"/>
  <c r="V70" i="2" s="1"/>
  <c r="AA70" i="2"/>
  <c r="R71" i="2"/>
  <c r="S71" i="2"/>
  <c r="V71" i="2" s="1"/>
  <c r="AA71" i="2"/>
  <c r="R72" i="2"/>
  <c r="S72" i="2"/>
  <c r="V72" i="2" s="1"/>
  <c r="AA72" i="2"/>
  <c r="R73" i="2"/>
  <c r="S73" i="2"/>
  <c r="V73" i="2" s="1"/>
  <c r="AA73" i="2"/>
  <c r="R74" i="2"/>
  <c r="U74" i="2" s="1"/>
  <c r="S74" i="2"/>
  <c r="V74" i="2" s="1"/>
  <c r="AA74" i="2"/>
  <c r="R75" i="2"/>
  <c r="U75" i="2" s="1"/>
  <c r="S75" i="2"/>
  <c r="V75" i="2" s="1"/>
  <c r="AA67" i="2"/>
  <c r="S67" i="2"/>
  <c r="R67" i="2"/>
  <c r="U67" i="2" s="1"/>
  <c r="J76" i="2"/>
  <c r="L76" i="2"/>
  <c r="M76" i="2"/>
  <c r="O76" i="2"/>
  <c r="P76" i="2"/>
  <c r="X76" i="2"/>
  <c r="M16" i="3" s="1"/>
  <c r="Y76" i="2"/>
  <c r="N16" i="3" s="1"/>
  <c r="Z76" i="2"/>
  <c r="O16" i="3" s="1"/>
  <c r="Q68" i="2"/>
  <c r="Q69" i="2"/>
  <c r="Q70" i="2"/>
  <c r="Q71" i="2"/>
  <c r="Q72" i="2"/>
  <c r="Q73" i="2"/>
  <c r="Q74" i="2"/>
  <c r="Q75" i="2"/>
  <c r="Q67" i="2"/>
  <c r="N68" i="2"/>
  <c r="N69" i="2"/>
  <c r="N70" i="2"/>
  <c r="N71" i="2"/>
  <c r="N72" i="2"/>
  <c r="N73" i="2"/>
  <c r="N74" i="2"/>
  <c r="N75" i="2"/>
  <c r="N67" i="2"/>
  <c r="K68" i="2"/>
  <c r="K71" i="2"/>
  <c r="K73" i="2"/>
  <c r="K75" i="2"/>
  <c r="R49" i="2"/>
  <c r="U49" i="2" s="1"/>
  <c r="S49" i="2"/>
  <c r="V49" i="2" s="1"/>
  <c r="AA49" i="2"/>
  <c r="R50" i="2"/>
  <c r="S50" i="2"/>
  <c r="V50" i="2" s="1"/>
  <c r="AA50" i="2"/>
  <c r="R51" i="2"/>
  <c r="S51" i="2"/>
  <c r="V51" i="2" s="1"/>
  <c r="AA51" i="2"/>
  <c r="S52" i="2"/>
  <c r="V52" i="2" s="1"/>
  <c r="AA52" i="2"/>
  <c r="R53" i="2"/>
  <c r="S53" i="2"/>
  <c r="V53" i="2" s="1"/>
  <c r="AA53" i="2"/>
  <c r="R54" i="2"/>
  <c r="U54" i="2" s="1"/>
  <c r="S54" i="2"/>
  <c r="AA54" i="2"/>
  <c r="R55" i="2"/>
  <c r="S55" i="2"/>
  <c r="V55" i="2" s="1"/>
  <c r="AA55" i="2"/>
  <c r="R56" i="2"/>
  <c r="U56" i="2" s="1"/>
  <c r="S56" i="2"/>
  <c r="V56" i="2" s="1"/>
  <c r="AA56" i="2"/>
  <c r="R57" i="2"/>
  <c r="U57" i="2" s="1"/>
  <c r="S57" i="2"/>
  <c r="V57" i="2" s="1"/>
  <c r="AA57" i="2"/>
  <c r="R58" i="2"/>
  <c r="U58" i="2" s="1"/>
  <c r="S58" i="2"/>
  <c r="V58" i="2" s="1"/>
  <c r="AA58" i="2"/>
  <c r="R59" i="2"/>
  <c r="U59" i="2" s="1"/>
  <c r="S59" i="2"/>
  <c r="AA59" i="2"/>
  <c r="R60" i="2"/>
  <c r="U60" i="2" s="1"/>
  <c r="S60" i="2"/>
  <c r="V60" i="2" s="1"/>
  <c r="AA60" i="2"/>
  <c r="R61" i="2"/>
  <c r="S61" i="2"/>
  <c r="V61" i="2" s="1"/>
  <c r="AA61" i="2"/>
  <c r="R62" i="2"/>
  <c r="U62" i="2" s="1"/>
  <c r="S62" i="2"/>
  <c r="V62" i="2" s="1"/>
  <c r="AA62" i="2"/>
  <c r="R63" i="2"/>
  <c r="U63" i="2" s="1"/>
  <c r="S63" i="2"/>
  <c r="AA63" i="2"/>
  <c r="R64" i="2"/>
  <c r="U64" i="2" s="1"/>
  <c r="S64" i="2"/>
  <c r="V64" i="2" s="1"/>
  <c r="AA48" i="2"/>
  <c r="S48" i="2"/>
  <c r="U48" i="2"/>
  <c r="P65" i="2"/>
  <c r="Q49" i="2"/>
  <c r="Q50" i="2"/>
  <c r="Q51" i="2"/>
  <c r="Q53" i="2"/>
  <c r="Q54" i="2"/>
  <c r="Q55" i="2"/>
  <c r="Q56" i="2"/>
  <c r="Q57" i="2"/>
  <c r="Q58" i="2"/>
  <c r="Q59" i="2"/>
  <c r="Q60" i="2"/>
  <c r="Q61" i="2"/>
  <c r="Q62" i="2"/>
  <c r="Q63" i="2"/>
  <c r="Q64" i="2"/>
  <c r="N49" i="2"/>
  <c r="N50" i="2"/>
  <c r="N51" i="2"/>
  <c r="N53" i="2"/>
  <c r="N54" i="2"/>
  <c r="N55" i="2"/>
  <c r="N56" i="2"/>
  <c r="N57" i="2"/>
  <c r="N58" i="2"/>
  <c r="N59" i="2"/>
  <c r="N60" i="2"/>
  <c r="N61" i="2"/>
  <c r="N62" i="2"/>
  <c r="N63" i="2"/>
  <c r="J65" i="2"/>
  <c r="X65" i="2"/>
  <c r="M15" i="3" s="1"/>
  <c r="Y65" i="2"/>
  <c r="N15" i="3" s="1"/>
  <c r="Z65" i="2"/>
  <c r="O15" i="3" s="1"/>
  <c r="K49" i="2"/>
  <c r="K50" i="2"/>
  <c r="K51" i="2"/>
  <c r="K52" i="2"/>
  <c r="K53" i="2"/>
  <c r="K54" i="2"/>
  <c r="K56" i="2"/>
  <c r="K58" i="2"/>
  <c r="K59" i="2"/>
  <c r="K60" i="2"/>
  <c r="K61" i="2"/>
  <c r="K62" i="2"/>
  <c r="K63" i="2"/>
  <c r="S37" i="2"/>
  <c r="V37" i="2" s="1"/>
  <c r="AA37" i="2"/>
  <c r="S38" i="2"/>
  <c r="V38" i="2" s="1"/>
  <c r="AA38" i="2"/>
  <c r="U39" i="2"/>
  <c r="AA39" i="2"/>
  <c r="J40" i="2"/>
  <c r="M40" i="2"/>
  <c r="I40" i="2"/>
  <c r="O40" i="2"/>
  <c r="P40" i="2"/>
  <c r="X40" i="2"/>
  <c r="M9" i="3" s="1"/>
  <c r="Y40" i="2"/>
  <c r="N9" i="3" s="1"/>
  <c r="Z40" i="2"/>
  <c r="O9" i="3" s="1"/>
  <c r="AA29" i="2"/>
  <c r="AA30" i="2"/>
  <c r="AA31" i="2"/>
  <c r="AA33" i="2"/>
  <c r="AA28" i="2"/>
  <c r="X25" i="2"/>
  <c r="M7" i="3" s="1"/>
  <c r="AA24" i="2"/>
  <c r="AA23" i="2"/>
  <c r="R23" i="2"/>
  <c r="U23" i="2" s="1"/>
  <c r="V23" i="2"/>
  <c r="R24" i="2"/>
  <c r="U24" i="2" s="1"/>
  <c r="Q24" i="2"/>
  <c r="Q23" i="2"/>
  <c r="N24" i="2"/>
  <c r="N23" i="2"/>
  <c r="J25" i="2"/>
  <c r="L25" i="2"/>
  <c r="M25" i="2"/>
  <c r="O25" i="2"/>
  <c r="P25" i="2"/>
  <c r="Y25" i="2"/>
  <c r="N7" i="3" s="1"/>
  <c r="Z25" i="2"/>
  <c r="O7" i="3" s="1"/>
  <c r="I25" i="2"/>
  <c r="V20" i="2"/>
  <c r="X21" i="2"/>
  <c r="M6" i="3" s="1"/>
  <c r="AA18" i="2"/>
  <c r="V16" i="2"/>
  <c r="V19" i="2"/>
  <c r="R18" i="2"/>
  <c r="R19" i="2"/>
  <c r="V18" i="2"/>
  <c r="AA16" i="2"/>
  <c r="Q18" i="2"/>
  <c r="Q19" i="2"/>
  <c r="Q20" i="2"/>
  <c r="N18" i="2"/>
  <c r="N19" i="2"/>
  <c r="N20" i="2"/>
  <c r="K18" i="2"/>
  <c r="K19" i="2"/>
  <c r="J14" i="2"/>
  <c r="L14" i="2"/>
  <c r="M14" i="2"/>
  <c r="P14" i="2"/>
  <c r="X14" i="2"/>
  <c r="Y14" i="2"/>
  <c r="N5" i="3" s="1"/>
  <c r="Z14" i="2"/>
  <c r="O5" i="3" s="1"/>
  <c r="I14" i="2"/>
  <c r="AA10" i="2"/>
  <c r="AA11" i="2"/>
  <c r="AA12" i="2"/>
  <c r="AA13" i="2"/>
  <c r="AA9" i="2"/>
  <c r="S10" i="2"/>
  <c r="V10" i="2" s="1"/>
  <c r="S11" i="2"/>
  <c r="V11" i="2" s="1"/>
  <c r="S12" i="2"/>
  <c r="V12" i="2" s="1"/>
  <c r="S13" i="2"/>
  <c r="V13" i="2" s="1"/>
  <c r="S9" i="2"/>
  <c r="V9" i="2" s="1"/>
  <c r="R10" i="2"/>
  <c r="R11" i="2"/>
  <c r="U11" i="2" s="1"/>
  <c r="R12" i="2"/>
  <c r="U12" i="2" s="1"/>
  <c r="R13" i="2"/>
  <c r="U13" i="2" s="1"/>
  <c r="Q10" i="2"/>
  <c r="Q11" i="2"/>
  <c r="Q12" i="2"/>
  <c r="Q13" i="2"/>
  <c r="N10" i="2"/>
  <c r="N11" i="2"/>
  <c r="N12" i="2"/>
  <c r="N13" i="2"/>
  <c r="K10" i="2"/>
  <c r="K11" i="2"/>
  <c r="K12" i="2"/>
  <c r="K13" i="2"/>
  <c r="AA19" i="2"/>
  <c r="AA34" i="2" l="1"/>
  <c r="M5" i="3"/>
  <c r="Z192" i="2"/>
  <c r="O31" i="3" s="1"/>
  <c r="O29" i="3"/>
  <c r="T147" i="2"/>
  <c r="Q25" i="2"/>
  <c r="T160" i="2"/>
  <c r="T178" i="2"/>
  <c r="W119" i="2"/>
  <c r="W117" i="2"/>
  <c r="W158" i="2"/>
  <c r="N25" i="2"/>
  <c r="R138" i="2"/>
  <c r="G20" i="3" s="1"/>
  <c r="T136" i="2"/>
  <c r="T131" i="2"/>
  <c r="Z170" i="2"/>
  <c r="O24" i="3" s="1"/>
  <c r="Q127" i="2"/>
  <c r="N169" i="2"/>
  <c r="T61" i="2"/>
  <c r="Q138" i="2"/>
  <c r="K186" i="2"/>
  <c r="T74" i="2"/>
  <c r="T122" i="2"/>
  <c r="T129" i="2"/>
  <c r="T132" i="2"/>
  <c r="T162" i="2"/>
  <c r="W180" i="2"/>
  <c r="W182" i="2"/>
  <c r="K76" i="2"/>
  <c r="T56" i="2"/>
  <c r="T54" i="2"/>
  <c r="T148" i="2"/>
  <c r="W184" i="2"/>
  <c r="W181" i="2"/>
  <c r="T93" i="2"/>
  <c r="T109" i="2"/>
  <c r="T20" i="2"/>
  <c r="W125" i="2"/>
  <c r="T123" i="2"/>
  <c r="T154" i="2"/>
  <c r="V162" i="2"/>
  <c r="W162" i="2" s="1"/>
  <c r="S169" i="2"/>
  <c r="H23" i="3" s="1"/>
  <c r="Q169" i="2"/>
  <c r="T166" i="2"/>
  <c r="W185" i="2"/>
  <c r="T183" i="2"/>
  <c r="T62" i="2"/>
  <c r="T81" i="2"/>
  <c r="T124" i="2"/>
  <c r="K138" i="2"/>
  <c r="T141" i="2"/>
  <c r="N163" i="2"/>
  <c r="K169" i="2"/>
  <c r="W166" i="2"/>
  <c r="T182" i="2"/>
  <c r="V169" i="2"/>
  <c r="K23" i="3" s="1"/>
  <c r="AA25" i="2"/>
  <c r="P7" i="3" s="1"/>
  <c r="T63" i="2"/>
  <c r="T59" i="2"/>
  <c r="T71" i="2"/>
  <c r="T102" i="2"/>
  <c r="T116" i="2"/>
  <c r="T115" i="2"/>
  <c r="U136" i="2"/>
  <c r="T133" i="2"/>
  <c r="T140" i="2"/>
  <c r="T150" i="2"/>
  <c r="T149" i="2"/>
  <c r="K163" i="2"/>
  <c r="T168" i="2"/>
  <c r="T167" i="2"/>
  <c r="T185" i="2"/>
  <c r="T181" i="2"/>
  <c r="W150" i="2"/>
  <c r="W168" i="2"/>
  <c r="W155" i="2"/>
  <c r="W141" i="2"/>
  <c r="K127" i="2"/>
  <c r="T113" i="2"/>
  <c r="T134" i="2"/>
  <c r="U154" i="2"/>
  <c r="W154" i="2" s="1"/>
  <c r="T161" i="2"/>
  <c r="U160" i="2"/>
  <c r="W160" i="2" s="1"/>
  <c r="T165" i="2"/>
  <c r="T184" i="2"/>
  <c r="T180" i="2"/>
  <c r="AA186" i="2"/>
  <c r="P29" i="3" s="1"/>
  <c r="T64" i="2"/>
  <c r="X170" i="2"/>
  <c r="M24" i="3" s="1"/>
  <c r="E7" i="18" s="1"/>
  <c r="T125" i="2"/>
  <c r="T121" i="2"/>
  <c r="N138" i="2"/>
  <c r="T145" i="2"/>
  <c r="T142" i="2"/>
  <c r="T155" i="2"/>
  <c r="U149" i="2"/>
  <c r="W149" i="2" s="1"/>
  <c r="U147" i="2"/>
  <c r="W147" i="2" s="1"/>
  <c r="T158" i="2"/>
  <c r="S163" i="2"/>
  <c r="H22" i="3" s="1"/>
  <c r="W165" i="2"/>
  <c r="AA169" i="2"/>
  <c r="P23" i="3" s="1"/>
  <c r="S186" i="2"/>
  <c r="H29" i="3" s="1"/>
  <c r="T39" i="2"/>
  <c r="T58" i="2"/>
  <c r="T57" i="2"/>
  <c r="T105" i="2"/>
  <c r="T104" i="2"/>
  <c r="T96" i="2"/>
  <c r="U104" i="2"/>
  <c r="W104" i="2" s="1"/>
  <c r="T120" i="2"/>
  <c r="U122" i="2"/>
  <c r="W122" i="2" s="1"/>
  <c r="T126" i="2"/>
  <c r="U140" i="2"/>
  <c r="W140" i="2" s="1"/>
  <c r="I192" i="2"/>
  <c r="T60" i="2"/>
  <c r="M170" i="2"/>
  <c r="T106" i="2"/>
  <c r="T97" i="2"/>
  <c r="T118" i="2"/>
  <c r="U115" i="2"/>
  <c r="W115" i="2" s="1"/>
  <c r="AA138" i="2"/>
  <c r="P20" i="3" s="1"/>
  <c r="W137" i="2"/>
  <c r="T135" i="2"/>
  <c r="T130" i="2"/>
  <c r="T143" i="2"/>
  <c r="T159" i="2"/>
  <c r="V161" i="2"/>
  <c r="W161" i="2" s="1"/>
  <c r="U167" i="2"/>
  <c r="W167" i="2" s="1"/>
  <c r="U142" i="2"/>
  <c r="W142" i="2" s="1"/>
  <c r="U143" i="2"/>
  <c r="W143" i="2" s="1"/>
  <c r="W144" i="2"/>
  <c r="P170" i="2"/>
  <c r="T144" i="2"/>
  <c r="W146" i="2"/>
  <c r="T146" i="2"/>
  <c r="W145" i="2"/>
  <c r="T190" i="2"/>
  <c r="T189" i="2"/>
  <c r="W188" i="2"/>
  <c r="U190" i="2"/>
  <c r="W190" i="2" s="1"/>
  <c r="U189" i="2"/>
  <c r="W189" i="2" s="1"/>
  <c r="T188" i="2"/>
  <c r="U183" i="2"/>
  <c r="W183" i="2" s="1"/>
  <c r="U178" i="2"/>
  <c r="W178" i="2" s="1"/>
  <c r="V186" i="2"/>
  <c r="K29" i="3" s="1"/>
  <c r="W177" i="2"/>
  <c r="T177" i="2"/>
  <c r="N186" i="2"/>
  <c r="S138" i="2"/>
  <c r="H20" i="3" s="1"/>
  <c r="R169" i="2"/>
  <c r="G23" i="3" s="1"/>
  <c r="W159" i="2"/>
  <c r="R163" i="2"/>
  <c r="G22" i="3" s="1"/>
  <c r="W148" i="2"/>
  <c r="V156" i="2"/>
  <c r="K21" i="3" s="1"/>
  <c r="U135" i="2"/>
  <c r="W135" i="2" s="1"/>
  <c r="T137" i="2"/>
  <c r="Y138" i="2"/>
  <c r="N20" i="3" s="1"/>
  <c r="W134" i="2"/>
  <c r="W120" i="2"/>
  <c r="W132" i="2"/>
  <c r="W133" i="2"/>
  <c r="W101" i="2"/>
  <c r="W75" i="2"/>
  <c r="W64" i="2"/>
  <c r="W131" i="2"/>
  <c r="V136" i="2"/>
  <c r="W114" i="2"/>
  <c r="T55" i="2"/>
  <c r="K25" i="2"/>
  <c r="N110" i="2"/>
  <c r="U121" i="2"/>
  <c r="W121" i="2" s="1"/>
  <c r="T84" i="2"/>
  <c r="R127" i="2"/>
  <c r="G19" i="3" s="1"/>
  <c r="U116" i="2"/>
  <c r="W116" i="2" s="1"/>
  <c r="U61" i="2"/>
  <c r="W61" i="2" s="1"/>
  <c r="W105" i="2"/>
  <c r="T112" i="2"/>
  <c r="T79" i="2"/>
  <c r="T78" i="2"/>
  <c r="W96" i="2"/>
  <c r="U109" i="2"/>
  <c r="W109" i="2" s="1"/>
  <c r="S127" i="2"/>
  <c r="H19" i="3" s="1"/>
  <c r="U129" i="2"/>
  <c r="W112" i="2"/>
  <c r="T117" i="2"/>
  <c r="T72" i="2"/>
  <c r="T83" i="2"/>
  <c r="U84" i="2"/>
  <c r="W84" i="2" s="1"/>
  <c r="T119" i="2"/>
  <c r="U113" i="2"/>
  <c r="W113" i="2" s="1"/>
  <c r="K65" i="2"/>
  <c r="W100" i="2"/>
  <c r="T114" i="2"/>
  <c r="W124" i="2"/>
  <c r="W118" i="2"/>
  <c r="T80" i="2"/>
  <c r="T53" i="2"/>
  <c r="T70" i="2"/>
  <c r="T50" i="2"/>
  <c r="U130" i="2"/>
  <c r="W130" i="2" s="1"/>
  <c r="U53" i="2"/>
  <c r="W53" i="2" s="1"/>
  <c r="W126" i="2"/>
  <c r="N127" i="2"/>
  <c r="W83" i="2"/>
  <c r="W62" i="2"/>
  <c r="T82" i="2"/>
  <c r="T69" i="2"/>
  <c r="U55" i="2"/>
  <c r="W55" i="2" s="1"/>
  <c r="T51" i="2"/>
  <c r="U72" i="2"/>
  <c r="W72" i="2" s="1"/>
  <c r="V14" i="2"/>
  <c r="K5" i="3" s="1"/>
  <c r="K40" i="2"/>
  <c r="V39" i="2"/>
  <c r="W39" i="2" s="1"/>
  <c r="T95" i="2"/>
  <c r="U95" i="2"/>
  <c r="W95" i="2" s="1"/>
  <c r="T103" i="2"/>
  <c r="U79" i="2"/>
  <c r="W79" i="2" s="1"/>
  <c r="N76" i="2"/>
  <c r="Z41" i="2"/>
  <c r="Q76" i="2"/>
  <c r="S76" i="2"/>
  <c r="H16" i="3" s="1"/>
  <c r="AA14" i="2"/>
  <c r="P5" i="3" s="1"/>
  <c r="S110" i="2"/>
  <c r="H18" i="3" s="1"/>
  <c r="U93" i="2"/>
  <c r="N14" i="2"/>
  <c r="T38" i="2"/>
  <c r="U70" i="2"/>
  <c r="W70" i="2" s="1"/>
  <c r="U78" i="2"/>
  <c r="W78" i="2" s="1"/>
  <c r="K110" i="2"/>
  <c r="V93" i="2"/>
  <c r="Q110" i="2"/>
  <c r="T99" i="2"/>
  <c r="AA110" i="2"/>
  <c r="P18" i="3" s="1"/>
  <c r="K91" i="2"/>
  <c r="W74" i="2"/>
  <c r="W106" i="2"/>
  <c r="W98" i="2"/>
  <c r="W99" i="2"/>
  <c r="W97" i="2"/>
  <c r="W23" i="2"/>
  <c r="W58" i="2"/>
  <c r="W81" i="2"/>
  <c r="T108" i="2"/>
  <c r="W60" i="2"/>
  <c r="W94" i="2"/>
  <c r="T10" i="2"/>
  <c r="T48" i="2"/>
  <c r="T67" i="2"/>
  <c r="S91" i="2"/>
  <c r="H17" i="3" s="1"/>
  <c r="V48" i="2"/>
  <c r="W48" i="2" s="1"/>
  <c r="V67" i="2"/>
  <c r="V76" i="2" s="1"/>
  <c r="K16" i="3" s="1"/>
  <c r="T85" i="2"/>
  <c r="U103" i="2"/>
  <c r="W103" i="2" s="1"/>
  <c r="U69" i="2"/>
  <c r="W69" i="2" s="1"/>
  <c r="V80" i="2"/>
  <c r="V91" i="2" s="1"/>
  <c r="K17" i="3" s="1"/>
  <c r="U51" i="2"/>
  <c r="W51" i="2" s="1"/>
  <c r="T75" i="2"/>
  <c r="U80" i="2"/>
  <c r="U108" i="2"/>
  <c r="W108" i="2" s="1"/>
  <c r="V102" i="2"/>
  <c r="U85" i="2"/>
  <c r="W85" i="2" s="1"/>
  <c r="R110" i="2"/>
  <c r="G18" i="3" s="1"/>
  <c r="T107" i="2"/>
  <c r="T98" i="2"/>
  <c r="S14" i="2"/>
  <c r="H5" i="3" s="1"/>
  <c r="U107" i="2"/>
  <c r="W107" i="2" s="1"/>
  <c r="T100" i="2"/>
  <c r="W57" i="2"/>
  <c r="AA65" i="2"/>
  <c r="P15" i="3" s="1"/>
  <c r="AA91" i="2"/>
  <c r="P17" i="3" s="1"/>
  <c r="T23" i="2"/>
  <c r="U82" i="2"/>
  <c r="W82" i="2" s="1"/>
  <c r="T73" i="2"/>
  <c r="AA76" i="2"/>
  <c r="P16" i="3" s="1"/>
  <c r="T49" i="2"/>
  <c r="T37" i="2"/>
  <c r="U38" i="2"/>
  <c r="W38" i="2" s="1"/>
  <c r="R76" i="2"/>
  <c r="G16" i="3" s="1"/>
  <c r="T68" i="2"/>
  <c r="T94" i="2"/>
  <c r="T18" i="2"/>
  <c r="U50" i="2"/>
  <c r="W50" i="2" s="1"/>
  <c r="U71" i="2"/>
  <c r="W71" i="2" s="1"/>
  <c r="K14" i="2"/>
  <c r="T101" i="2"/>
  <c r="U73" i="2"/>
  <c r="W73" i="2" s="1"/>
  <c r="U68" i="2"/>
  <c r="W68" i="2" s="1"/>
  <c r="W49" i="2"/>
  <c r="W56" i="2"/>
  <c r="V63" i="2"/>
  <c r="W63" i="2" s="1"/>
  <c r="V59" i="2"/>
  <c r="W59" i="2" s="1"/>
  <c r="V54" i="2"/>
  <c r="W54" i="2" s="1"/>
  <c r="S65" i="2"/>
  <c r="H15" i="3" s="1"/>
  <c r="U37" i="2"/>
  <c r="W37" i="2" s="1"/>
  <c r="Q40" i="2"/>
  <c r="U18" i="2"/>
  <c r="W18" i="2" s="1"/>
  <c r="T19" i="2"/>
  <c r="T13" i="2"/>
  <c r="T12" i="2"/>
  <c r="T11" i="2"/>
  <c r="U25" i="2"/>
  <c r="J7" i="3" s="1"/>
  <c r="R25" i="2"/>
  <c r="G7" i="3" s="1"/>
  <c r="U19" i="2"/>
  <c r="W19" i="2" s="1"/>
  <c r="W20" i="2"/>
  <c r="W13" i="2"/>
  <c r="W11" i="2"/>
  <c r="W12" i="2"/>
  <c r="U10" i="2"/>
  <c r="W10" i="2" s="1"/>
  <c r="AB27" i="2" l="1"/>
  <c r="AB18" i="2"/>
  <c r="AB148" i="2"/>
  <c r="AB189" i="2"/>
  <c r="AB117" i="2"/>
  <c r="AB132" i="2"/>
  <c r="AB147" i="2"/>
  <c r="AB39" i="2"/>
  <c r="AB181" i="2"/>
  <c r="AB50" i="2"/>
  <c r="AB178" i="2"/>
  <c r="AB133" i="2"/>
  <c r="AB160" i="2"/>
  <c r="AB158" i="2"/>
  <c r="W67" i="2"/>
  <c r="AB67" i="2" s="1"/>
  <c r="AB135" i="2"/>
  <c r="AB58" i="2"/>
  <c r="Z193" i="2"/>
  <c r="O32" i="3" s="1"/>
  <c r="AB165" i="2"/>
  <c r="AB71" i="2"/>
  <c r="AB60" i="2"/>
  <c r="AB118" i="2"/>
  <c r="AB119" i="2"/>
  <c r="AB96" i="2"/>
  <c r="AB145" i="2"/>
  <c r="AB101" i="2"/>
  <c r="AB114" i="2"/>
  <c r="AB115" i="2"/>
  <c r="AB168" i="2"/>
  <c r="AB83" i="2"/>
  <c r="AB131" i="2"/>
  <c r="AB146" i="2"/>
  <c r="AB180" i="2"/>
  <c r="AB122" i="2"/>
  <c r="AB61" i="2"/>
  <c r="AB84" i="2"/>
  <c r="AB143" i="2"/>
  <c r="AB56" i="2"/>
  <c r="AB74" i="2"/>
  <c r="AB62" i="2"/>
  <c r="U163" i="2"/>
  <c r="J22" i="3" s="1"/>
  <c r="AB185" i="2"/>
  <c r="AB95" i="2"/>
  <c r="AB130" i="2"/>
  <c r="AB188" i="2"/>
  <c r="AB150" i="2"/>
  <c r="AB57" i="2"/>
  <c r="AB105" i="2"/>
  <c r="AB109" i="2"/>
  <c r="AB53" i="2"/>
  <c r="AB55" i="2"/>
  <c r="AB121" i="2"/>
  <c r="AB113" i="2"/>
  <c r="W136" i="2"/>
  <c r="AB136" i="2" s="1"/>
  <c r="AB142" i="2"/>
  <c r="T163" i="2"/>
  <c r="I22" i="3" s="1"/>
  <c r="R22" i="3" s="1"/>
  <c r="AB162" i="2"/>
  <c r="AB154" i="2"/>
  <c r="AB141" i="2"/>
  <c r="AB63" i="2"/>
  <c r="AB69" i="2"/>
  <c r="AB106" i="2"/>
  <c r="AB126" i="2"/>
  <c r="AB124" i="2"/>
  <c r="AB183" i="2"/>
  <c r="AB149" i="2"/>
  <c r="AB184" i="2"/>
  <c r="AB182" i="2"/>
  <c r="T169" i="2"/>
  <c r="I23" i="3" s="1"/>
  <c r="R23" i="3" s="1"/>
  <c r="AB97" i="2"/>
  <c r="AB64" i="2"/>
  <c r="AB134" i="2"/>
  <c r="V138" i="2"/>
  <c r="K20" i="3" s="1"/>
  <c r="AB82" i="2"/>
  <c r="AB81" i="2"/>
  <c r="AB104" i="2"/>
  <c r="AB159" i="2"/>
  <c r="AB125" i="2"/>
  <c r="AB166" i="2"/>
  <c r="AB59" i="2"/>
  <c r="U76" i="2"/>
  <c r="J16" i="3" s="1"/>
  <c r="AB79" i="2"/>
  <c r="AB116" i="2"/>
  <c r="AB120" i="2"/>
  <c r="AB137" i="2"/>
  <c r="AB140" i="2"/>
  <c r="V163" i="2"/>
  <c r="K22" i="3" s="1"/>
  <c r="AB177" i="2"/>
  <c r="AB167" i="2"/>
  <c r="W169" i="2"/>
  <c r="L23" i="3" s="1"/>
  <c r="AB49" i="2"/>
  <c r="T127" i="2"/>
  <c r="I19" i="3" s="1"/>
  <c r="R19" i="3" s="1"/>
  <c r="U169" i="2"/>
  <c r="J23" i="3" s="1"/>
  <c r="T138" i="2"/>
  <c r="I20" i="3" s="1"/>
  <c r="R20" i="3" s="1"/>
  <c r="AB190" i="2"/>
  <c r="AB161" i="2"/>
  <c r="AB144" i="2"/>
  <c r="U138" i="2"/>
  <c r="J20" i="3" s="1"/>
  <c r="AB94" i="2"/>
  <c r="AB70" i="2"/>
  <c r="AB100" i="2"/>
  <c r="AB78" i="2"/>
  <c r="AB72" i="2"/>
  <c r="AB108" i="2"/>
  <c r="W80" i="2"/>
  <c r="AB112" i="2"/>
  <c r="AB75" i="2"/>
  <c r="W93" i="2"/>
  <c r="U110" i="2"/>
  <c r="J18" i="3" s="1"/>
  <c r="W129" i="2"/>
  <c r="AB51" i="2"/>
  <c r="U127" i="2"/>
  <c r="J19" i="3" s="1"/>
  <c r="AB73" i="2"/>
  <c r="T110" i="2"/>
  <c r="I18" i="3" s="1"/>
  <c r="R18" i="3" s="1"/>
  <c r="AB99" i="2"/>
  <c r="AB103" i="2"/>
  <c r="AB10" i="2"/>
  <c r="W40" i="2"/>
  <c r="L9" i="3" s="1"/>
  <c r="V110" i="2"/>
  <c r="K18" i="3" s="1"/>
  <c r="AB48" i="2"/>
  <c r="T76" i="2"/>
  <c r="I16" i="3" s="1"/>
  <c r="R16" i="3" s="1"/>
  <c r="AB38" i="2"/>
  <c r="AB68" i="2"/>
  <c r="W102" i="2"/>
  <c r="AB102" i="2" s="1"/>
  <c r="AB37" i="2"/>
  <c r="AB23" i="2"/>
  <c r="AB107" i="2"/>
  <c r="AB98" i="2"/>
  <c r="AB19" i="2"/>
  <c r="AB85" i="2"/>
  <c r="AB54" i="2"/>
  <c r="V65" i="2"/>
  <c r="K15" i="3" s="1"/>
  <c r="AB11" i="2"/>
  <c r="AB12" i="2"/>
  <c r="AB13" i="2"/>
  <c r="W163" i="2"/>
  <c r="L22" i="3" s="1"/>
  <c r="W76" i="2" l="1"/>
  <c r="L16" i="3" s="1"/>
  <c r="AB76" i="2"/>
  <c r="Q16" i="3" s="1"/>
  <c r="W138" i="2"/>
  <c r="L20" i="3" s="1"/>
  <c r="AB129" i="2"/>
  <c r="AB138" i="2" s="1"/>
  <c r="Q20" i="3" s="1"/>
  <c r="W110" i="2"/>
  <c r="L18" i="3" s="1"/>
  <c r="AB93" i="2"/>
  <c r="AB110" i="2" s="1"/>
  <c r="Q18" i="3" s="1"/>
  <c r="O179" i="2" l="1"/>
  <c r="Q179" i="2" s="1"/>
  <c r="AA153" i="2"/>
  <c r="L153" i="2"/>
  <c r="V29" i="2"/>
  <c r="N153" i="2" l="1"/>
  <c r="R179" i="2"/>
  <c r="O186" i="2"/>
  <c r="AA163" i="2"/>
  <c r="P22" i="3" s="1"/>
  <c r="Y163" i="2"/>
  <c r="N22" i="3" s="1"/>
  <c r="Q158" i="2"/>
  <c r="W29" i="2"/>
  <c r="AB29" i="2" s="1"/>
  <c r="Q160" i="2"/>
  <c r="O153" i="2"/>
  <c r="Q153" i="2" s="1"/>
  <c r="U179" i="2" l="1"/>
  <c r="W179" i="2" s="1"/>
  <c r="T179" i="2"/>
  <c r="R153" i="2"/>
  <c r="Q163" i="2"/>
  <c r="AB179" i="2" l="1"/>
  <c r="U153" i="2"/>
  <c r="W153" i="2" s="1"/>
  <c r="T153" i="2"/>
  <c r="AB163" i="2"/>
  <c r="Q22" i="3" s="1"/>
  <c r="AB153" i="2" l="1"/>
  <c r="J21" i="2"/>
  <c r="M21" i="2"/>
  <c r="P21" i="2"/>
  <c r="Y21" i="2"/>
  <c r="N6" i="3" s="1"/>
  <c r="I21" i="2"/>
  <c r="I41" i="2" s="1"/>
  <c r="N8" i="3"/>
  <c r="J191" i="2"/>
  <c r="J192" i="2" s="1"/>
  <c r="L191" i="2"/>
  <c r="L192" i="2" s="1"/>
  <c r="M191" i="2"/>
  <c r="M192" i="2" s="1"/>
  <c r="O191" i="2"/>
  <c r="O192" i="2" s="1"/>
  <c r="P191" i="2"/>
  <c r="P192" i="2" s="1"/>
  <c r="X191" i="2"/>
  <c r="Y191" i="2"/>
  <c r="I156" i="2"/>
  <c r="I170" i="2" s="1"/>
  <c r="Y192" i="2" l="1"/>
  <c r="N31" i="3" s="1"/>
  <c r="E10" i="18" s="1"/>
  <c r="N30" i="3"/>
  <c r="M8" i="3"/>
  <c r="M10" i="3" s="1"/>
  <c r="E5" i="18" s="1"/>
  <c r="X41" i="2"/>
  <c r="X192" i="2"/>
  <c r="M31" i="3" s="1"/>
  <c r="E9" i="18" s="1"/>
  <c r="M30" i="3"/>
  <c r="N10" i="3"/>
  <c r="E6" i="18" s="1"/>
  <c r="I193" i="2"/>
  <c r="M41" i="2"/>
  <c r="M193" i="2" s="1"/>
  <c r="Y41" i="2"/>
  <c r="P41" i="2"/>
  <c r="P193" i="2" s="1"/>
  <c r="J41" i="2"/>
  <c r="X193" i="2" l="1"/>
  <c r="M32" i="3" s="1"/>
  <c r="Q186" i="2"/>
  <c r="R186" i="2"/>
  <c r="G29" i="3" s="1"/>
  <c r="U186" i="2"/>
  <c r="J29" i="3" s="1"/>
  <c r="L90" i="2" l="1"/>
  <c r="L52" i="2"/>
  <c r="L65" i="2" s="1"/>
  <c r="N52" i="2" l="1"/>
  <c r="N65" i="2" s="1"/>
  <c r="N90" i="2"/>
  <c r="O90" i="2"/>
  <c r="Q90" i="2" s="1"/>
  <c r="O52" i="2"/>
  <c r="AA20" i="2"/>
  <c r="AB20" i="2" s="1"/>
  <c r="AA40" i="2"/>
  <c r="P9" i="3" s="1"/>
  <c r="Q52" i="2" l="1"/>
  <c r="Q65" i="2" s="1"/>
  <c r="O65" i="2"/>
  <c r="R90" i="2"/>
  <c r="R52" i="2"/>
  <c r="S40" i="2"/>
  <c r="H9" i="3" s="1"/>
  <c r="R40" i="2"/>
  <c r="G9" i="3" s="1"/>
  <c r="AA191" i="2"/>
  <c r="V191" i="2"/>
  <c r="P8" i="3"/>
  <c r="U191" i="2"/>
  <c r="AA21" i="2"/>
  <c r="P6" i="3" s="1"/>
  <c r="P10" i="3" l="1"/>
  <c r="V192" i="2"/>
  <c r="K31" i="3" s="1"/>
  <c r="D10" i="18" s="1"/>
  <c r="K30" i="3"/>
  <c r="AA192" i="2"/>
  <c r="P31" i="3" s="1"/>
  <c r="P30" i="3"/>
  <c r="U192" i="2"/>
  <c r="J31" i="3" s="1"/>
  <c r="D9" i="18" s="1"/>
  <c r="J30" i="3"/>
  <c r="AA41" i="2"/>
  <c r="U52" i="2"/>
  <c r="T52" i="2"/>
  <c r="T65" i="2" s="1"/>
  <c r="I15" i="3" s="1"/>
  <c r="R15" i="3" s="1"/>
  <c r="R65" i="2"/>
  <c r="G15" i="3" s="1"/>
  <c r="T90" i="2"/>
  <c r="U90" i="2"/>
  <c r="W90" i="2" s="1"/>
  <c r="V40" i="2"/>
  <c r="K9" i="3" s="1"/>
  <c r="U40" i="2"/>
  <c r="J9" i="3" s="1"/>
  <c r="T40" i="2"/>
  <c r="I9" i="3" s="1"/>
  <c r="R9" i="3" s="1"/>
  <c r="W191" i="2"/>
  <c r="L30" i="3" s="1"/>
  <c r="AB90" i="2" l="1"/>
  <c r="W52" i="2"/>
  <c r="U65" i="2"/>
  <c r="J15" i="3" s="1"/>
  <c r="AB40" i="2"/>
  <c r="Q9" i="3" s="1"/>
  <c r="AB52" i="2" l="1"/>
  <c r="AB65" i="2" s="1"/>
  <c r="Q15" i="3" s="1"/>
  <c r="W65" i="2"/>
  <c r="L15" i="3" s="1"/>
  <c r="H6" i="3" l="1"/>
  <c r="N40" i="2"/>
  <c r="V28" i="2"/>
  <c r="V30" i="2"/>
  <c r="U31" i="2"/>
  <c r="U34" i="2" s="1"/>
  <c r="V31" i="2"/>
  <c r="V33" i="2"/>
  <c r="W33" i="2" l="1"/>
  <c r="W31" i="2"/>
  <c r="V34" i="2"/>
  <c r="W30" i="2"/>
  <c r="V24" i="2"/>
  <c r="H7" i="3"/>
  <c r="T24" i="2"/>
  <c r="Q191" i="2"/>
  <c r="Q192" i="2" s="1"/>
  <c r="R191" i="2"/>
  <c r="K8" i="3"/>
  <c r="H8" i="3"/>
  <c r="S191" i="2"/>
  <c r="K21" i="2"/>
  <c r="K41" i="2" s="1"/>
  <c r="N191" i="2"/>
  <c r="N192" i="2" s="1"/>
  <c r="K191" i="2"/>
  <c r="K192" i="2" s="1"/>
  <c r="V21" i="2"/>
  <c r="K6" i="3" s="1"/>
  <c r="W186" i="2"/>
  <c r="H10" i="3" l="1"/>
  <c r="C6" i="18" s="1"/>
  <c r="S192" i="2"/>
  <c r="H31" i="3" s="1"/>
  <c r="L38" i="3" s="1"/>
  <c r="H30" i="3"/>
  <c r="W192" i="2"/>
  <c r="L31" i="3" s="1"/>
  <c r="L29" i="3"/>
  <c r="R192" i="2"/>
  <c r="G31" i="3" s="1"/>
  <c r="K38" i="3" s="1"/>
  <c r="G30" i="3"/>
  <c r="AB33" i="2"/>
  <c r="AB30" i="2"/>
  <c r="AB31" i="2"/>
  <c r="S41" i="2"/>
  <c r="T25" i="2"/>
  <c r="W24" i="2"/>
  <c r="W25" i="2" s="1"/>
  <c r="L7" i="3" s="1"/>
  <c r="V25" i="2"/>
  <c r="AB191" i="2"/>
  <c r="Q30" i="3" s="1"/>
  <c r="T191" i="2"/>
  <c r="I30" i="3" s="1"/>
  <c r="R30" i="3" s="1"/>
  <c r="L36" i="3" l="1"/>
  <c r="I7" i="3"/>
  <c r="R7" i="3" s="1"/>
  <c r="V41" i="2"/>
  <c r="K7" i="3"/>
  <c r="K10" i="3" s="1"/>
  <c r="D6" i="18" s="1"/>
  <c r="AB24" i="2"/>
  <c r="T186" i="2"/>
  <c r="T192" i="2" l="1"/>
  <c r="I31" i="3" s="1"/>
  <c r="I29" i="3"/>
  <c r="R29" i="3" s="1"/>
  <c r="R31" i="3" s="1"/>
  <c r="Y123" i="2"/>
  <c r="AB186" i="2"/>
  <c r="AB192" i="2" l="1"/>
  <c r="Q31" i="3" s="1"/>
  <c r="Q29" i="3"/>
  <c r="AA152" i="2"/>
  <c r="Y127" i="2"/>
  <c r="N19" i="3" s="1"/>
  <c r="V123" i="2"/>
  <c r="AA123" i="2"/>
  <c r="AA127" i="2" s="1"/>
  <c r="P19" i="3" s="1"/>
  <c r="W123" i="2" l="1"/>
  <c r="W127" i="2" s="1"/>
  <c r="L19" i="3" s="1"/>
  <c r="V127" i="2"/>
  <c r="O86" i="2"/>
  <c r="L89" i="2"/>
  <c r="L88" i="2"/>
  <c r="L152" i="2"/>
  <c r="L87" i="2"/>
  <c r="V170" i="2" l="1"/>
  <c r="K19" i="3"/>
  <c r="AB123" i="2"/>
  <c r="AB127" i="2" s="1"/>
  <c r="Q19" i="3" s="1"/>
  <c r="N152" i="2"/>
  <c r="N156" i="2" s="1"/>
  <c r="L156" i="2"/>
  <c r="L91" i="2"/>
  <c r="N87" i="2"/>
  <c r="R86" i="2"/>
  <c r="Q86" i="2"/>
  <c r="N88" i="2"/>
  <c r="N89" i="2"/>
  <c r="O87" i="2"/>
  <c r="Q87" i="2" s="1"/>
  <c r="O152" i="2"/>
  <c r="O89" i="2"/>
  <c r="Q89" i="2" s="1"/>
  <c r="O88" i="2"/>
  <c r="Q88" i="2" s="1"/>
  <c r="L16" i="2"/>
  <c r="V193" i="2" l="1"/>
  <c r="K32" i="3" s="1"/>
  <c r="K24" i="3"/>
  <c r="D8" i="18" s="1"/>
  <c r="Q152" i="2"/>
  <c r="Q156" i="2" s="1"/>
  <c r="O156" i="2"/>
  <c r="R152" i="2"/>
  <c r="L170" i="2"/>
  <c r="O91" i="2"/>
  <c r="R89" i="2"/>
  <c r="R88" i="2"/>
  <c r="Q91" i="2"/>
  <c r="T86" i="2"/>
  <c r="U86" i="2"/>
  <c r="R87" i="2"/>
  <c r="N91" i="2"/>
  <c r="N170" i="2" s="1"/>
  <c r="N16" i="2"/>
  <c r="N21" i="2" s="1"/>
  <c r="L21" i="2"/>
  <c r="L41" i="2" s="1"/>
  <c r="O9" i="2"/>
  <c r="O16" i="2"/>
  <c r="Q16" i="2" s="1"/>
  <c r="W28" i="2" l="1"/>
  <c r="W34" i="2" s="1"/>
  <c r="R91" i="2"/>
  <c r="G17" i="3" s="1"/>
  <c r="L193" i="2"/>
  <c r="O170" i="2"/>
  <c r="Q170" i="2"/>
  <c r="T152" i="2"/>
  <c r="U152" i="2"/>
  <c r="R156" i="2"/>
  <c r="G21" i="3" s="1"/>
  <c r="N41" i="2"/>
  <c r="N193" i="2" s="1"/>
  <c r="W86" i="2"/>
  <c r="AB86" i="2" s="1"/>
  <c r="T89" i="2"/>
  <c r="U89" i="2"/>
  <c r="W89" i="2" s="1"/>
  <c r="T87" i="2"/>
  <c r="U87" i="2"/>
  <c r="W87" i="2" s="1"/>
  <c r="T88" i="2"/>
  <c r="U88" i="2"/>
  <c r="W88" i="2" s="1"/>
  <c r="O14" i="2"/>
  <c r="R9" i="2"/>
  <c r="Q9" i="2"/>
  <c r="Q14" i="2" s="1"/>
  <c r="R16" i="2"/>
  <c r="S156" i="2"/>
  <c r="J156" i="2"/>
  <c r="J170" i="2" s="1"/>
  <c r="J193" i="2" s="1"/>
  <c r="O21" i="2"/>
  <c r="AB25" i="2"/>
  <c r="Q7" i="3" s="1"/>
  <c r="Q21" i="2"/>
  <c r="AB28" i="2"/>
  <c r="AB34" i="2" s="1"/>
  <c r="S170" i="2" l="1"/>
  <c r="H21" i="3"/>
  <c r="R170" i="2"/>
  <c r="G24" i="3" s="1"/>
  <c r="K37" i="3" s="1"/>
  <c r="Q41" i="2"/>
  <c r="Q193" i="2" s="1"/>
  <c r="W152" i="2"/>
  <c r="W156" i="2" s="1"/>
  <c r="L21" i="3" s="1"/>
  <c r="U156" i="2"/>
  <c r="J21" i="3" s="1"/>
  <c r="O41" i="2"/>
  <c r="O193" i="2" s="1"/>
  <c r="T91" i="2"/>
  <c r="I17" i="3" s="1"/>
  <c r="R17" i="3" s="1"/>
  <c r="R24" i="3" s="1"/>
  <c r="AB88" i="2"/>
  <c r="AB89" i="2"/>
  <c r="U91" i="2"/>
  <c r="J17" i="3" s="1"/>
  <c r="AB87" i="2"/>
  <c r="W91" i="2"/>
  <c r="L17" i="3" s="1"/>
  <c r="T16" i="2"/>
  <c r="T21" i="2" s="1"/>
  <c r="U16" i="2"/>
  <c r="W16" i="2" s="1"/>
  <c r="T9" i="2"/>
  <c r="R14" i="2"/>
  <c r="U9" i="2"/>
  <c r="R21" i="2"/>
  <c r="G6" i="3" s="1"/>
  <c r="Y156" i="2"/>
  <c r="K156" i="2"/>
  <c r="K170" i="2" s="1"/>
  <c r="K193" i="2" s="1"/>
  <c r="I8" i="3"/>
  <c r="R8" i="3" s="1"/>
  <c r="T156" i="2"/>
  <c r="I21" i="3" s="1"/>
  <c r="R21" i="3" s="1"/>
  <c r="L8" i="3"/>
  <c r="J8" i="3"/>
  <c r="I6" i="3" l="1"/>
  <c r="R6" i="3" s="1"/>
  <c r="Y170" i="2"/>
  <c r="N21" i="3"/>
  <c r="G5" i="3"/>
  <c r="R41" i="2"/>
  <c r="G10" i="3" s="1"/>
  <c r="C5" i="18" s="1"/>
  <c r="S193" i="2"/>
  <c r="H32" i="3" s="1"/>
  <c r="H24" i="3"/>
  <c r="L37" i="3" s="1"/>
  <c r="W170" i="2"/>
  <c r="L24" i="3" s="1"/>
  <c r="AB91" i="2"/>
  <c r="Q17" i="3" s="1"/>
  <c r="U170" i="2"/>
  <c r="J24" i="3" s="1"/>
  <c r="D7" i="18" s="1"/>
  <c r="AB152" i="2"/>
  <c r="T170" i="2"/>
  <c r="I24" i="3" s="1"/>
  <c r="AB169" i="2"/>
  <c r="Q23" i="3" s="1"/>
  <c r="AA155" i="2"/>
  <c r="U21" i="2"/>
  <c r="J6" i="3" s="1"/>
  <c r="U14" i="2"/>
  <c r="J5" i="3" s="1"/>
  <c r="W9" i="2"/>
  <c r="W14" i="2" s="1"/>
  <c r="L5" i="3" s="1"/>
  <c r="T14" i="2"/>
  <c r="I5" i="3" s="1"/>
  <c r="AB16" i="2"/>
  <c r="W21" i="2"/>
  <c r="L6" i="3" s="1"/>
  <c r="Q8" i="3"/>
  <c r="R193" i="2" l="1"/>
  <c r="G32" i="3" s="1"/>
  <c r="L10" i="3"/>
  <c r="Y193" i="2"/>
  <c r="N32" i="3" s="1"/>
  <c r="N24" i="3"/>
  <c r="E8" i="18" s="1"/>
  <c r="E11" i="18" s="1"/>
  <c r="E12" i="18" s="1"/>
  <c r="T41" i="2"/>
  <c r="T193" i="2" s="1"/>
  <c r="I32" i="3" s="1"/>
  <c r="H36" i="3" s="1"/>
  <c r="K42" i="3" s="1"/>
  <c r="L42" i="3" s="1"/>
  <c r="J10" i="3"/>
  <c r="D5" i="18" s="1"/>
  <c r="D11" i="18" s="1"/>
  <c r="D12" i="18" s="1"/>
  <c r="K36" i="3"/>
  <c r="AB9" i="2"/>
  <c r="AB14" i="2" s="1"/>
  <c r="Q5" i="3" s="1"/>
  <c r="U41" i="2"/>
  <c r="U193" i="2" s="1"/>
  <c r="J32" i="3" s="1"/>
  <c r="AA156" i="2"/>
  <c r="AB155" i="2"/>
  <c r="AB156" i="2" s="1"/>
  <c r="W41" i="2"/>
  <c r="W193" i="2" s="1"/>
  <c r="L32" i="3" s="1"/>
  <c r="AB21" i="2"/>
  <c r="Q6" i="3" s="1"/>
  <c r="S32" i="3"/>
  <c r="AA170" i="2" l="1"/>
  <c r="P21" i="3"/>
  <c r="F5" i="18"/>
  <c r="AB170" i="2"/>
  <c r="Q24" i="3" s="1"/>
  <c r="Q21" i="3"/>
  <c r="Q10" i="3"/>
  <c r="R5" i="3"/>
  <c r="R10" i="3" s="1"/>
  <c r="R32" i="3" s="1"/>
  <c r="I10" i="3"/>
  <c r="AB41" i="2"/>
  <c r="AB193" i="2" l="1"/>
  <c r="Q32" i="3" s="1"/>
  <c r="AA193" i="2"/>
  <c r="P32" i="3" s="1"/>
  <c r="P24" i="3"/>
  <c r="M36" i="3"/>
  <c r="N36" i="3" s="1"/>
  <c r="C8" i="18" l="1"/>
  <c r="C10" i="18"/>
  <c r="H43" i="3"/>
  <c r="M38" i="3"/>
  <c r="N38" i="3" s="1"/>
  <c r="K46" i="3" l="1"/>
  <c r="L46" i="3" s="1"/>
  <c r="H42" i="3"/>
  <c r="C7" i="18"/>
  <c r="M37" i="3"/>
  <c r="N37" i="3" s="1"/>
  <c r="C9" i="18"/>
  <c r="F9" i="18" s="1"/>
  <c r="F7" i="18" l="1"/>
  <c r="C11" i="18"/>
  <c r="C12" i="18" s="1"/>
  <c r="K45" i="3"/>
  <c r="L45" i="3" s="1"/>
  <c r="F11" i="18"/>
  <c r="F12" i="18" s="1"/>
  <c r="H37" i="3"/>
  <c r="K43" i="3" s="1"/>
  <c r="L43" i="3" s="1"/>
  <c r="H38" i="3"/>
  <c r="K44" i="3" l="1"/>
  <c r="L44" i="3" s="1"/>
  <c r="I37" i="3" l="1"/>
  <c r="I38" i="3"/>
  <c r="H44" i="3"/>
  <c r="I43" i="3" l="1"/>
  <c r="I42" i="3"/>
  <c r="H39" i="3"/>
  <c r="I3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tc={F38004F1-27A9-43F5-89DF-B0EFC90D8DCF}</author>
  </authors>
  <commentList>
    <comment ref="Y132" authorId="0" shapeId="0" xr:uid="{F38004F1-27A9-43F5-89DF-B0EFC90D8DCF}">
      <text>
        <t>[Threaded comment]
Your version of Excel allows you to read this threaded comment; however, any edits to it will get removed if the file is opened in a newer version of Excel. Learn more: https://go.microsoft.com/fwlink/?linkid=870924
Comment:
    Vlera eshte ne varesi dhe te volumeve te aseteve te sekuestruara / konfiskuara, por referuar vitit te fundit kjo vlere ka qene mbi 10 mil eur asete te kaluara ne favor te inst me qellim perfitim social</t>
      </text>
    </comment>
  </commentList>
</comments>
</file>

<file path=xl/sharedStrings.xml><?xml version="1.0" encoding="utf-8"?>
<sst xmlns="http://schemas.openxmlformats.org/spreadsheetml/2006/main" count="1041" uniqueCount="618">
  <si>
    <t>Nr.</t>
  </si>
  <si>
    <t>1.1.1</t>
  </si>
  <si>
    <t>1.2.2</t>
  </si>
  <si>
    <t>1.2.3</t>
  </si>
  <si>
    <t>1.2.5</t>
  </si>
  <si>
    <t>1.3.1</t>
  </si>
  <si>
    <t>1.4.1</t>
  </si>
  <si>
    <t>2.1.1</t>
  </si>
  <si>
    <t>2.1.3</t>
  </si>
  <si>
    <t>2.2.1</t>
  </si>
  <si>
    <t>2.2.3</t>
  </si>
  <si>
    <t>2.2.4</t>
  </si>
  <si>
    <t>2.3.1</t>
  </si>
  <si>
    <t>3.1.1</t>
  </si>
  <si>
    <t>3.1.2</t>
  </si>
  <si>
    <t>3.2.1</t>
  </si>
  <si>
    <t>3.2.2</t>
  </si>
  <si>
    <t>Kosto Objektivi specifik 1.2</t>
  </si>
  <si>
    <t>Kosto Objektivi specifik 1.3</t>
  </si>
  <si>
    <t>Kosto Objektivi specifik 1.4</t>
  </si>
  <si>
    <t>cost from VALUE ADD</t>
  </si>
  <si>
    <t>Kosto Objektivi specifik 2.2</t>
  </si>
  <si>
    <t>Kosto Objektivi specifik 2.3</t>
  </si>
  <si>
    <t>Nuk ka informacion</t>
  </si>
  <si>
    <t>Kosto Objektivi specifik 3.1</t>
  </si>
  <si>
    <t>Kosto Objektivi specifik 3.2</t>
  </si>
  <si>
    <t>!!!</t>
  </si>
  <si>
    <t>Korente</t>
  </si>
  <si>
    <t>Kapitale</t>
  </si>
  <si>
    <t>Total BSH</t>
  </si>
  <si>
    <t>Total FH</t>
  </si>
  <si>
    <t>Total Kosto</t>
  </si>
  <si>
    <t xml:space="preserve">Kosto Korente </t>
  </si>
  <si>
    <t>Kosto kapitale</t>
  </si>
  <si>
    <t>Total kosto</t>
  </si>
  <si>
    <t>Qëllimi i Politikës I</t>
  </si>
  <si>
    <t>Qëllimi i Politikës II</t>
  </si>
  <si>
    <t>Qëllimi i Politikës III</t>
  </si>
  <si>
    <t>Kosto Korente</t>
  </si>
  <si>
    <t>Kosto Kapitale</t>
  </si>
  <si>
    <t>1.5.1</t>
  </si>
  <si>
    <t>1.5.2</t>
  </si>
  <si>
    <t>TOTALI [Leke]</t>
  </si>
  <si>
    <t>TOTALI [Euro]</t>
  </si>
  <si>
    <t>Burimi i Financimit</t>
  </si>
  <si>
    <t xml:space="preserve">Titulli </t>
  </si>
  <si>
    <t xml:space="preserve">Programi buxhetor </t>
  </si>
  <si>
    <t>Institucionet përgjegjegjëse</t>
  </si>
  <si>
    <t xml:space="preserve">Referenca e Rezultatit me produktet e programit buxhetor  </t>
  </si>
  <si>
    <t>Institucioni përgjegjës</t>
  </si>
  <si>
    <t>Institucioni kontribues</t>
  </si>
  <si>
    <t>Afati Fillimit</t>
  </si>
  <si>
    <t>Afati Mbarimit</t>
  </si>
  <si>
    <t xml:space="preserve">Hendeku financiar </t>
  </si>
  <si>
    <t xml:space="preserve">Afati i Zbatimit </t>
  </si>
  <si>
    <t xml:space="preserve">Emri donatorit/Titullin e projektit </t>
  </si>
  <si>
    <t>Total Financim i Huaj</t>
  </si>
  <si>
    <t>MSHMS</t>
  </si>
  <si>
    <t>1.1.4</t>
  </si>
  <si>
    <t>1.1.5</t>
  </si>
  <si>
    <t>Policia e Shtetit</t>
  </si>
  <si>
    <t xml:space="preserve">Policia e Shtetit
</t>
  </si>
  <si>
    <t>1.5.3</t>
  </si>
  <si>
    <t>2.3.3</t>
  </si>
  <si>
    <t>3.1.3</t>
  </si>
  <si>
    <t>3.1.4</t>
  </si>
  <si>
    <t>AAPSK</t>
  </si>
  <si>
    <t xml:space="preserve">Policia e Shtetit
</t>
  </si>
  <si>
    <t xml:space="preserve">Policia e Shtetit
</t>
  </si>
  <si>
    <t xml:space="preserve">MK/IKRTK
AISM
PU
SHISH
Doganat 
</t>
  </si>
  <si>
    <t>MB</t>
  </si>
  <si>
    <t>SHISH</t>
  </si>
  <si>
    <t>Ministria e Drejtësisë</t>
  </si>
  <si>
    <t>MEPJ</t>
  </si>
  <si>
    <t>Drejtoria e Përgjithshme e Burgjeve</t>
  </si>
  <si>
    <t>PSH</t>
  </si>
  <si>
    <t>PSH
KLGJ
Shkolla e Magjistraturës</t>
  </si>
  <si>
    <t>PSH
MFE</t>
  </si>
  <si>
    <t>Afati fillimit</t>
  </si>
  <si>
    <t>Afati mbarimit</t>
  </si>
  <si>
    <t xml:space="preserve">Afati fillimit </t>
  </si>
  <si>
    <t>1.4.2</t>
  </si>
  <si>
    <t xml:space="preserve">IEVP </t>
  </si>
  <si>
    <t>Total Cost of the Action Plan = QP I + QP II + QP III</t>
  </si>
  <si>
    <t>Burimi i mbulimit deri ne 2023</t>
  </si>
  <si>
    <t>Financim i Huaj (në lekë)</t>
  </si>
  <si>
    <r>
      <rPr>
        <b/>
        <sz val="12"/>
        <color indexed="10"/>
        <rFont val="Times New Roman"/>
        <family val="1"/>
      </rPr>
      <t>Kosto totale Qëllimi i Politikës III</t>
    </r>
    <r>
      <rPr>
        <sz val="12"/>
        <color theme="1"/>
        <rFont val="Times New Roman"/>
        <family val="1"/>
      </rPr>
      <t xml:space="preserve">
</t>
    </r>
    <r>
      <rPr>
        <b/>
        <sz val="12"/>
        <color theme="1"/>
        <rFont val="Times New Roman"/>
        <family val="1"/>
      </rPr>
      <t>(objektiva specifike 3.1+3.2)</t>
    </r>
  </si>
  <si>
    <t>Kosto indikative Totale</t>
  </si>
  <si>
    <t>Kosto indikative/Totale</t>
  </si>
  <si>
    <t>OBJEKTIVI SPECIFIK: Rritja e profesionalizmit</t>
  </si>
  <si>
    <t>3.2.3</t>
  </si>
  <si>
    <t>OBJEKTIVI SPECIFIK: Goditja e trafiqeve të paligjshme</t>
  </si>
  <si>
    <t>Objektivi specifik: Hetimi, ndjekja penale dhe dënimi i drejtuesve dhe anëtarëve të strukturave kriminale</t>
  </si>
  <si>
    <t>1.4.6</t>
  </si>
  <si>
    <t>OBJEKTIVI SPECIFIK: Forcimi i bashkëpunimit policor ndërkombëtar</t>
  </si>
  <si>
    <t>OBJEKTIVI SPECIFIK: Kapja e personave në kërkim ndërkombëtar</t>
  </si>
  <si>
    <t>KLGJ
PP</t>
  </si>
  <si>
    <t>Financim i Huaj  (në  lekë)</t>
  </si>
  <si>
    <t>Kosto Indiktive Totale</t>
  </si>
  <si>
    <t>Objektivat Specifik</t>
  </si>
  <si>
    <t>PBA 2021-2023 ( në Lekë)</t>
  </si>
  <si>
    <t>Kosto Totale e PV</t>
  </si>
  <si>
    <t>Qëllimi i Politikave</t>
  </si>
  <si>
    <t>Nevojat Kapitale (në Lek)</t>
  </si>
  <si>
    <t>Natyra/ Tipologjia e Kostove</t>
  </si>
  <si>
    <t>Kostoja Totale</t>
  </si>
  <si>
    <t>Kostot e Planifikuara</t>
  </si>
  <si>
    <t>Hendeku Financiar</t>
  </si>
  <si>
    <t>Kostot Totale të PV</t>
  </si>
  <si>
    <t>FInancimi I Huaj</t>
  </si>
  <si>
    <t>Totali</t>
  </si>
  <si>
    <t>%</t>
  </si>
  <si>
    <t>Goditja e trafiqeve të paligjshme</t>
  </si>
  <si>
    <t>Hetimi, ndjekja penale dhe dënimi i drejtuesve dhe anëtarëve të strukturave kriminale</t>
  </si>
  <si>
    <t>Forcimi i bashkëpunimit policor ndërkombëtar</t>
  </si>
  <si>
    <t>Kapja e personave në kërkim ndërkombëtar</t>
  </si>
  <si>
    <t>Marrëdhëniet juridiksionale me autoritetet e huaja</t>
  </si>
  <si>
    <t>Policia e Shtetit
MSHMS</t>
  </si>
  <si>
    <t>PP
PU
AISM
SHISH
Doganat 
AISM
GdF/Projekti mbështetur nga BE</t>
  </si>
  <si>
    <t xml:space="preserve">MB
Policia e Shtetit
MK/IKRKT
</t>
  </si>
  <si>
    <t>Policia e Shtetit
AAPSK</t>
  </si>
  <si>
    <t>SHISH
DPT
DPD
DPPPP
AMF
AISM
BSH
QKB
DHKA
PU
PP</t>
  </si>
  <si>
    <t xml:space="preserve">Policia e Shtetit;
Ministria e Brendshme;
Drejtoria e Përgjithshme e Burgjeve
</t>
  </si>
  <si>
    <t>IEVP
PP
SHISH</t>
  </si>
  <si>
    <t>PSH
AS</t>
  </si>
  <si>
    <t>Policia e Shtetit
AAPSK
MB</t>
  </si>
  <si>
    <t>MBZHR
Policia e Shtetit
MTMT
Bashkitë
Prefekti I Qarkut
MSHMS</t>
  </si>
  <si>
    <t>MASR
IAL
Prefekti i Qarkut</t>
  </si>
  <si>
    <t xml:space="preserve">III. Programi buxhetor që kontribuon për qëllimin e politikës: Programi 01110 Ministria e Brendshme; Programi 03140, Policia e Shtetit; Programi 1012020, IKRKT; Programi 01110, Ministria e Shëndetësisë dhe Mbrojtjes Sociale; Programi 03440, Drejtoria e Përgjithshme e Burgjeve; Programi 1014001, Ministria e Drejtësisë.  </t>
  </si>
  <si>
    <t>III. Programi buxhetor që kontribuon për qëllimin e politikës: Programi 01110 Ministria e Brendshme; Programi 03140, Policia e Shtetit;</t>
  </si>
  <si>
    <t xml:space="preserve">
Policia e Shtetit
</t>
  </si>
  <si>
    <t xml:space="preserve">OBJEKTIVI SPECIFIK: Dobësimi i motivit financiar në përfshirje në krimt të organizuar </t>
  </si>
  <si>
    <t>Parandalimi dhe goditja e krimeve në IEVP-të e vendit në bashkëpunim me SPAK, Prokuroritë e Rretheve Gjyqësore, si dhe agjencitë ligjzbatuese</t>
  </si>
  <si>
    <t>MD</t>
  </si>
  <si>
    <t>Goditja e  veprimtarive kriminale në fushën e narkotikëve</t>
  </si>
  <si>
    <t>Banka e Shqipërisë</t>
  </si>
  <si>
    <t>Rritja e efikasitetit të bashkëpunimit me partnerët në drejtim të zbulimit të veprimtarive të paligjshme dhe goditjes së strukturave kriminale.</t>
  </si>
  <si>
    <t>1.3.2</t>
  </si>
  <si>
    <t>1.4.3</t>
  </si>
  <si>
    <t>1.4.4</t>
  </si>
  <si>
    <t>2.2.6</t>
  </si>
  <si>
    <t>2.2.8</t>
  </si>
  <si>
    <t>DPD</t>
  </si>
  <si>
    <t>BKH</t>
  </si>
  <si>
    <t>Ngritja e një sistemi analize në BKH për vlerësimin e kërcënimeve në lidhje me krimin e organizuar dhe korrupsionin, në bashkëpunim me agjencitë e tjera ligj zbatuese.</t>
  </si>
  <si>
    <t>Kapja dhe vënia para drejtësisë të personave në kërkim kombëtar dhe ndërkombëtar</t>
  </si>
  <si>
    <t xml:space="preserve">Rritja e kontrollit kufitar për parandalimin dhe goditjen e trafikimit te mjeteve motorike. </t>
  </si>
  <si>
    <t>Rritja e hetimeve të Policisë së Shtetit në operacionet kundër trafikimit të armëve të zjarrit dhe municioneve.</t>
  </si>
  <si>
    <t>Rritja e kontrollit kufitar për parandalimin dhe goditjen e trafikimit ndërkombëtar të pasurive kulturore.</t>
  </si>
  <si>
    <t>Rritja e kapaciteteve të specializuara qendrore dhe vendore për hetimin e krimit ekonomik dhe financiar,  përfshirë edhe kryerjen e trajnimeve të përbashkëta.</t>
  </si>
  <si>
    <t>Goditja përmes hetimeve proaktive në fushën e krimit ekonomik dhe mashtrimit financiar.</t>
  </si>
  <si>
    <t xml:space="preserve">Sigurimi i Aksesit të Drejtorisë së Përgjithshme të Tatimeve në rrjetin SIENA. </t>
  </si>
  <si>
    <t>Hartimi i marrëveshjes së bashkëpunimit mes drejtrorisë së Përgjithshme të Policisë së Shtetit dhe Drejtorisë së Përgjithshme të  Burgjeve për dhënien akses ZQK INTERPOL Tirana në bazën e të dhënave të personave  që vuajnë dënimin në Institucionet e Ekzekutimit të Veprave Penale në Shqipëri.</t>
  </si>
  <si>
    <t>Rinovimi i pajisjes Router - VPN që vendoset në serverat e ZQK INTERPOL Tirana dhe mundëson inkriptimin e komunikimit në sistemin e INTERPOL, për të garantuar shkëmbim të sigurt të informacionit.</t>
  </si>
  <si>
    <t>Pjesëmarrja aktive në takimet dhe trajnimet e ENFAST.</t>
  </si>
  <si>
    <t>Rritja e efikasitetit të bashkëpunimit gjyqësor për ekzekutimin e kërkesave për bashkëpunim gjyqësor ndërkombëtar nga Shqipëria apo nga shtetet e huaja.</t>
  </si>
  <si>
    <t>Garantimi i jetës dhe sigurisë fizike të dëshmitarëve, bashkëpunëtorëve të drejtësisë, funksionarëve të ngarkuar me luftën kundër krimit të organizuar dhe viktimave të trafikimit.</t>
  </si>
  <si>
    <t>Rekrutimi i punonjësve në shërbim të policisë gjyqësore.</t>
  </si>
  <si>
    <t>Akademia e Sigurisë</t>
  </si>
  <si>
    <t>Kontrolli i mallrave që kategorizohen me rrezik të lartë të shmangies së taksave.</t>
  </si>
  <si>
    <t>Përditësimi i bazës së të dhënave të posaçme për kultivimin e bimëve narkotike me informacione nga të gjitha burimet e mundshme vendase dhe të huaja.</t>
  </si>
  <si>
    <t>Rritja e hetimeve proaktive për veprat penale në fushën e narkotikëve.</t>
  </si>
  <si>
    <t>Rritja e numrit të patrullimeve të policisë Kufitare me qëllim luftimin e kontrabandës.</t>
  </si>
  <si>
    <t>Rritja e bashkëpunimit me partnerët në drejtim të zbulimit të veprimtarive të paligjshme dhe goditjes së strukturave kriminale në fushën e trafiqeve të paligjshme dhe kundër trafikimit të qenieve njerëzore.</t>
  </si>
  <si>
    <t xml:space="preserve">Konsolidimi i praktikave për aplikimin e njëkohshëm të hetimeve financiare paralele krahas hetimit penal për veprat penale të krimit të organizuar, anitrafikut dhe korrupsionit. </t>
  </si>
  <si>
    <t>Kryerja e hetimeve të përbashkëta me partnerët për pasuritë e fituara në mënyrë të kundërligjshme brenda dhe jashtë vendit.</t>
  </si>
  <si>
    <t xml:space="preserve">Kryerja e inspektimeve në bazë risku për subjekte që përcakton ligjit nr. 9917 datë 19.05.2008, i ndryshuar. </t>
  </si>
  <si>
    <t>Rritja e sekuestrimeve dhe konfiskimeve të pasurive që kanë prejardhje kriminale mbështetur në hetime thelluara.</t>
  </si>
  <si>
    <t>Rritja e bashkëpunimit me partnerët ndërkombëtar në hetimin  e krimit të organizuar dhe në goditjen e grupeve kriminale.</t>
  </si>
  <si>
    <t>Publikimi dhe përditësimi i të dhënave të identitetit të personave më të kërkuar ndërkombëtar.</t>
  </si>
  <si>
    <t>Ndërmarrja e procesit të kryerjes së analizës së vlerësimit kombëtar të rrezikut nga Krimi Organizuar dhe grupet e strukturave kriminale.</t>
  </si>
  <si>
    <t>IKRTK</t>
  </si>
  <si>
    <t>Sigurimi i aksesit dhe ndërveprimi online i bazave të të dhënave në funksion të mbikëqyrjes dhe hetimit në fushën ekonomike-financiare.</t>
  </si>
  <si>
    <t>1.1.2</t>
  </si>
  <si>
    <t>1.1.3</t>
  </si>
  <si>
    <t>1.2.1</t>
  </si>
  <si>
    <t>1.2.4</t>
  </si>
  <si>
    <t>1.4.5</t>
  </si>
  <si>
    <t>1.5.4</t>
  </si>
  <si>
    <t>2.2.5</t>
  </si>
  <si>
    <t>Nënshkrimi i marrëveshjeve me njësitë homologe për rialokimin jashtë të programeve të mbrojtjes me qëllim përforcimin e mekanizmave të sigurimit të jetës së bashkëpuntorëve dhe dëshmitarëve të drejtësisë.</t>
  </si>
  <si>
    <t>Rritja e kontrollit kufitar për parandalimin dhe goditjen e trafikimit ndërkombëtar të drogave.</t>
  </si>
  <si>
    <t>OJF</t>
  </si>
  <si>
    <t xml:space="preserve">Rritja e shkëmbimit të të dhënave me vendet anëtare të ENFAST, EUROPOL dhe INTERPOL </t>
  </si>
  <si>
    <t>Reformimi i Policisë Kriminale dhe vlerësimi i pozicionimit të strukturave të  mbrojtes së dëshmitarëve, ENFAST, strukturat e bashkëpunimit ndërkombëtar, strukturat e krimit kibernetik.</t>
  </si>
  <si>
    <t xml:space="preserve">Akademia e Sigurisë </t>
  </si>
  <si>
    <t>Donacion IPA 2019</t>
  </si>
  <si>
    <t>M160883</t>
  </si>
  <si>
    <t>18AT501</t>
  </si>
  <si>
    <t>IPA 2018</t>
  </si>
  <si>
    <t xml:space="preserve">91604AA              </t>
  </si>
  <si>
    <t xml:space="preserve">91604AB        </t>
  </si>
  <si>
    <t xml:space="preserve">91604AB       </t>
  </si>
  <si>
    <t xml:space="preserve">    91604AB       </t>
  </si>
  <si>
    <t xml:space="preserve">    91604AD     </t>
  </si>
  <si>
    <t xml:space="preserve">      91604AB        </t>
  </si>
  <si>
    <t xml:space="preserve">      91604AA        </t>
  </si>
  <si>
    <t xml:space="preserve">  91604AD</t>
  </si>
  <si>
    <t xml:space="preserve"> 91604AD</t>
  </si>
  <si>
    <t xml:space="preserve"> 91604AA</t>
  </si>
  <si>
    <t xml:space="preserve">  91604AA</t>
  </si>
  <si>
    <t xml:space="preserve">91604AA                  </t>
  </si>
  <si>
    <t>91202AB</t>
  </si>
  <si>
    <t>9160AA</t>
  </si>
  <si>
    <t>91604AA</t>
  </si>
  <si>
    <t xml:space="preserve">  91604AB</t>
  </si>
  <si>
    <t>91604AD</t>
  </si>
  <si>
    <t>91604AR</t>
  </si>
  <si>
    <t>91604AR;91604AB</t>
  </si>
  <si>
    <t>91604AB       ;91604AC</t>
  </si>
  <si>
    <t>Rritja e zbulimit, gjurmueshmërisë dhe ndjekjes penale të kriminelëve kibernetikë në pastrimin e parave dhe financave të paligjshme.</t>
  </si>
  <si>
    <t>94101AB</t>
  </si>
  <si>
    <t>91401AA</t>
  </si>
  <si>
    <t>91408AB</t>
  </si>
  <si>
    <t>91401AC</t>
  </si>
  <si>
    <t>91004AA</t>
  </si>
  <si>
    <t>91006AA</t>
  </si>
  <si>
    <t xml:space="preserve">Policia e Shtetit </t>
  </si>
  <si>
    <t>91601AG</t>
  </si>
  <si>
    <t>91601AH</t>
  </si>
  <si>
    <t>91604AM</t>
  </si>
  <si>
    <t>91603AA</t>
  </si>
  <si>
    <t>2023-2025</t>
  </si>
  <si>
    <t xml:space="preserve">91604AA          91604AR    </t>
  </si>
  <si>
    <t>91601AB</t>
  </si>
  <si>
    <t>91005AA</t>
  </si>
  <si>
    <t>3.1.5</t>
  </si>
  <si>
    <t>Hendeku financiar
2023-2025
(në Lekë)</t>
  </si>
  <si>
    <t>Lek</t>
  </si>
  <si>
    <t>Euro</t>
  </si>
  <si>
    <t>Kosto totale  PV</t>
  </si>
  <si>
    <t>PBA</t>
  </si>
  <si>
    <t>Financim I huaj</t>
  </si>
  <si>
    <t>korente</t>
  </si>
  <si>
    <t>Nuk është parashikuar në PBA</t>
  </si>
  <si>
    <t>SPAK
SHISH</t>
  </si>
  <si>
    <t>Policia e Shtetit
EUROPOL
INTERPOL</t>
  </si>
  <si>
    <t>KLGJ
PP
SPAK</t>
  </si>
  <si>
    <t>Rritja e koordinimit ndërinstitucional me SPAK, Prokurori në funksion të operacioneve të përbashkëta me qëllim të rritjes së zbulimit, hetimit, ndjekjes penale,dhe sekuestrimit në fushën e lëndëve narkotike.</t>
  </si>
  <si>
    <t>Rritja e bashkëpunimit ndërinstitucional në funksion të goditjes së korrupsionit në të gjithë format dhe nivelet e shfaqura.</t>
  </si>
  <si>
    <t>Përmirësimi i elementeve funksionale të regjistrit elektronik të pasurive të sekuestruara/konfiskuara.</t>
  </si>
  <si>
    <t>Rritja e përdorimit të metodave speciale të hetimit (infiltrim, etj)</t>
  </si>
  <si>
    <t>Rritja e hetimeve proaktive për parandalimin, gjurmmin, zbulimin dhe arrestimin e individëve dhe grupeve kriminale të përfshira në krime të renda ndaj jetës dhe shëndetit.</t>
  </si>
  <si>
    <t xml:space="preserve">Rritja e shkëmbimit të informacionit me agjencitë ligjzbatuese të vendeve të rajonit dhe më gjerë. </t>
  </si>
  <si>
    <t>Rritja e numrit të shtetasve shqiptarë të lokalizuar dhe arrestuar, të cilët janë shpallur në kërkim ndërkombëtar.</t>
  </si>
  <si>
    <t>OBJEKTIVI SPECIFIK: Identifikimi dhe mbështetja e individëve në rrezik për t’iu nënshtruar shtrëngimit, dhunës dhe frikësimit nga krimi i organizuar</t>
  </si>
  <si>
    <t>Hartimi i analizave dhe studimeve në bashkëpunim mes Akademisë së Sigurisë, specialistëve të fushës,  psikologëve dhe shoqërisë civile, për të analizuar arsyet, shkaqet dhe faktorët që çojnë në vrasje, si dhe të jepen mendimet dhe mundësitë për zgjidhjen e problematikave, dhe luftimi i shkaqeve që çojnë në vrasje.</t>
  </si>
  <si>
    <t>Rritja e shkëmbimit të informacionit ndërinstitucional dhe ndërkombëtar në fushën e aseteve të sekuestruara dhe aksesi në databazat përkatëse.</t>
  </si>
  <si>
    <t>Blerje pajisje për Aplikim e identifikimit biometrik të personit LTA.</t>
  </si>
  <si>
    <t xml:space="preserve">Rritja e numrit të operacioneve të përbashkëta policore kundër veprimtarive dhe strukturave kriminale. </t>
  </si>
  <si>
    <t xml:space="preserve">Përditësimi dhe aksesi në regjistrin gjyqësor penal të shtetasve shqiptarë të dënuar jashtë shtetit. </t>
  </si>
  <si>
    <t>Ngritja e kapaciteteve të përgjimit parandalues në BKH.</t>
  </si>
  <si>
    <t>91301AA</t>
  </si>
  <si>
    <t xml:space="preserve">PSH
Prokuroria e Posaçme
</t>
  </si>
  <si>
    <t xml:space="preserve">
SPAK</t>
  </si>
  <si>
    <t>Zbatimi i regjimit të posaçëm në burgun e sigurisë së lartë, për subjektet me rrezikshmëri të theksuar kriminale, si dhe vlerësimin e klasifikimit të kategorizimit të jashtëm dhe të brendshëm dhe vlerësimit progresiv të rrezikshmërisë të këtyre subjekteve</t>
  </si>
  <si>
    <t>Rritja e rasteve të hetimeve proaktive dhe hetimi i vazhdueshëm i tyre duke vlerësuar dhe mbledhur informacione për rastet korruptive, abuzive, veprave  kriminale brenda sistemit penitenciar.</t>
  </si>
  <si>
    <t xml:space="preserve">I. LUFTA KUNDËR KRIMIT TË ORGANIZUAR DHE KRIMEVE TË RËNDA </t>
  </si>
  <si>
    <t xml:space="preserve">PLANI I VEPRIMIT
PËR ZBATIMIN E STRATEGJISË KUNDËR KRIMIT TË ORGANIZUAR DHE KRIMEVE TË RËNDA 2026-2028
</t>
  </si>
  <si>
    <t xml:space="preserve">II. QËLLIMI I POLITIKËS 1: PARANDALIMI I KRIMIT TË ORGANIZUAR DHE KRIMEVE TË RËNDA  </t>
  </si>
  <si>
    <t xml:space="preserve">Realizimi i video-mesazheve ndërgjegjësuese mbi risqet dhe pasojat e krimit të organizuar si dhe promovimi i modeleve pozitive ndërmjet të rinjve dhe transmetimi në mediat lokale, rrjete sociale, etj. </t>
  </si>
  <si>
    <t>Trajnime të stafeve përgjegjëse në luftën kundër trafikimit të pasurive kulturore me qëllim koordinimin, ndjekjen, shkëmbimin e përvojave dhe ideve te reja.</t>
  </si>
  <si>
    <t xml:space="preserve">OBJEKTIVI SPECIFIK: Realizimi i fushatave për rritjen e ndërgjegjësimit për parandalimin e krimit të organizuar, me përfshirjen e institucioneve qendrore dhe vendore,  shoqërisë civile, biznesit, medias dhe aktorëve të tjerë </t>
  </si>
  <si>
    <t>OBJEKTIVI SPECIFIK: Ofrimi dhe koordinimi i mbështetjes së brendshme/huaj për zona dhe komunitete vulnerabël</t>
  </si>
  <si>
    <t>Trajtimi i të burgosurve në aspektin psikosocial, kulturor dhe kushtet e ambienteve dhe infrastrukturës së burgjeve, si dhe hartimi dhe jetësimi i programeve sociale dhe trajnimeve apo kurseve profesionale.</t>
  </si>
  <si>
    <t>Kosto Objektivi specifik 1.1</t>
  </si>
  <si>
    <t xml:space="preserve">QËLLIMI I POLITIKËS II: NDJEKJA PENALE DHE GODITJA E KRIMIT TË ORGANIZUAR DHE KRIMEVE TË RËNDA </t>
  </si>
  <si>
    <t>Kosto indikative/2026</t>
  </si>
  <si>
    <t>Kosto indikative/2027</t>
  </si>
  <si>
    <t>Kosto indikative/2028</t>
  </si>
  <si>
    <t>OBJEKTIVI SPECIFIK: Krijimi i një mjedisi të sigurt për shoqërinë përmes uljes së ofertës dhe mundësive për përdorim të paligjshëm të narkotikëve</t>
  </si>
  <si>
    <t>Goditja e  veprimtarive kriminale në fushën e narkotikëve përmes veprimtarisë zbuluese të udhëhequr nga inteligjenca dhe evidenca në fushën e narkotikëve.</t>
  </si>
  <si>
    <t>Konsolidimi i kapaciteteve dhe procedurave mbi shkëmbimin informacioneve mes Sistemit të Paralajmërimit të Hershëm dhe Observatorit të Drogave për shkëmbimin e informacionit për substancat e reja psikotrope.</t>
  </si>
  <si>
    <t>Forcimi i bashkëpunimit me strukturat përgjegjëse për doganat për monitorimin e importit dhe eksportit të farërave e të fidanëve dhe të nënprodukteve ose produkteve përfundimtare të cannabis-it mjekësor dhe industrial.</t>
  </si>
  <si>
    <t xml:space="preserve">Prokuroritë e juridiksionit të përgjithshëm;  Prokuroria e Posaçme/Byroja Kombëtare e Hetimit; Policia e Shtetit; </t>
  </si>
  <si>
    <t xml:space="preserve">Shkëmbimi i informacionit të mbledhur në kuadër të ligjit  nr. 61/2023 me autoritetet kompetente në funksion të identifikimit të prodhimin e paligjshëm,  trafikimit të narkotikëve dhe substancave psikotrope, dhe ndaj pastrimit të të ardhurave prej aktivitetit të
paligjshëm me lëndët narkotike. </t>
  </si>
  <si>
    <t>OBJEKTIVI SPECIFIK: Përmirësimi i efiçiencës në luftën kundër krimit ekonomik dhe financiar, pastrimit të parave, korrupsionit dhe të ardhurave nga krimi</t>
  </si>
  <si>
    <t xml:space="preserve">Agjencia e Inteligjencës Financiare </t>
  </si>
  <si>
    <t xml:space="preserve">Goditja  e  pastrimit të parave të udhëhequr nga inteligjenca (hetime proaktive, analiza risku dhe me metoda speciale hetimi). </t>
  </si>
  <si>
    <t xml:space="preserve">Agjencia e Administrimit të Pasurive të Sekuestruara dhe Konfiskuara </t>
  </si>
  <si>
    <t>OBJEKTIVI SPECIFIK: Qasje strategjike mbi procesin e identifikimit, gjurmimit, konfiskimit të aseteve me prejardhje kriminale dhe ripërdorimit të tyre.</t>
  </si>
  <si>
    <t>Reduktimi i kërcënimeve ndaj jetës dhe shëndetit të personave (vrasjet, plagosjet e rënda).</t>
  </si>
  <si>
    <t>Blerje pajisje për strukturat e policisë në luftën kunder krimit të organizuar e financiare, si dhe asistencë teknike.</t>
  </si>
  <si>
    <t>QËLLIMI I POLITIKËS III: BASHKËPUNIMI KOMBËTAR DHE NDËRKOMBËTAR</t>
  </si>
  <si>
    <t>2.1.2</t>
  </si>
  <si>
    <t>2.1.4</t>
  </si>
  <si>
    <t>2.1.5</t>
  </si>
  <si>
    <t>2.1.6</t>
  </si>
  <si>
    <t>2.1.7</t>
  </si>
  <si>
    <t>2.1.8</t>
  </si>
  <si>
    <t>2.1.9</t>
  </si>
  <si>
    <t>2.1.10</t>
  </si>
  <si>
    <t>2.1.11</t>
  </si>
  <si>
    <t>2.1.12</t>
  </si>
  <si>
    <t>Kosto Objektivi Specifik 2.1.</t>
  </si>
  <si>
    <t>2.2.9</t>
  </si>
  <si>
    <t>2.3.5</t>
  </si>
  <si>
    <t>2.3.6</t>
  </si>
  <si>
    <t>2.3.7</t>
  </si>
  <si>
    <t>2.3.8</t>
  </si>
  <si>
    <t>2.3.9</t>
  </si>
  <si>
    <t>2.3.10</t>
  </si>
  <si>
    <t>2.3.11</t>
  </si>
  <si>
    <t>2.3.12</t>
  </si>
  <si>
    <t>2.3.13</t>
  </si>
  <si>
    <t>2.4.1</t>
  </si>
  <si>
    <t>2.4.2</t>
  </si>
  <si>
    <t>2.4.3</t>
  </si>
  <si>
    <t>2.4.5</t>
  </si>
  <si>
    <t>2.4.6</t>
  </si>
  <si>
    <t>2.4.7</t>
  </si>
  <si>
    <t>2.4.8</t>
  </si>
  <si>
    <t>2.4.9</t>
  </si>
  <si>
    <t>2.4.10</t>
  </si>
  <si>
    <t>2.4.11</t>
  </si>
  <si>
    <t>Kosto Objektivi specifik 2.4</t>
  </si>
  <si>
    <t>2.5.1</t>
  </si>
  <si>
    <t>2.5.2</t>
  </si>
  <si>
    <t>2.5.3</t>
  </si>
  <si>
    <t>2.5.4</t>
  </si>
  <si>
    <t>2.5.5</t>
  </si>
  <si>
    <t>2.5.6</t>
  </si>
  <si>
    <t>2.5.7</t>
  </si>
  <si>
    <t>2.5.8</t>
  </si>
  <si>
    <t>2.5.9</t>
  </si>
  <si>
    <t>2.5.10</t>
  </si>
  <si>
    <t>2.5.11</t>
  </si>
  <si>
    <t>2.5.12</t>
  </si>
  <si>
    <t>2.5.13</t>
  </si>
  <si>
    <t>2.5.14</t>
  </si>
  <si>
    <t>Kosto Objektivi specifik 2.5</t>
  </si>
  <si>
    <t>2.6.1</t>
  </si>
  <si>
    <t>2.6.2</t>
  </si>
  <si>
    <t>2.6.3</t>
  </si>
  <si>
    <t>Kosto Objektivi specifik 2.6</t>
  </si>
  <si>
    <t>3.1.6</t>
  </si>
  <si>
    <t>3.1.7</t>
  </si>
  <si>
    <t>3.1.8</t>
  </si>
  <si>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 (objektiva specifike 1.1+1.2+1.3+1.4+1.5)</t>
    </r>
  </si>
  <si>
    <t>2.4.12</t>
  </si>
  <si>
    <t>2.4.13</t>
  </si>
  <si>
    <t>2.4.14</t>
  </si>
  <si>
    <t>2.4.15</t>
  </si>
  <si>
    <t>2.4.16</t>
  </si>
  <si>
    <t>2.4.17</t>
  </si>
  <si>
    <t>2.4.18</t>
  </si>
  <si>
    <t xml:space="preserve">Goditja përmes hetimeve proaktive në fushën e krimit kompjuterik/ mashtrimet që ndodhin nëpërmjet internetit. </t>
  </si>
  <si>
    <t xml:space="preserve">Rritja e forcës goditëse nga ana e strukturave ligjzbatuese për gjurmueshmërinë, zbulimin, arrestimin për veprat penale në fushën  kibernetike. </t>
  </si>
  <si>
    <t>Përmirësimi i kuadrit ligjor që normon dhe rregullon fushën e hetimit kibernetik dhe krimeve të lidhura me provat elektronike, duke e harmonizuar me direktivat dhe rregulloret e Bashkimit Evropian.</t>
  </si>
  <si>
    <t>Përmirësimi i mbledhjes së informacionit për të luftuar krimin kibernetik, dhe krimet e lidhura me to.</t>
  </si>
  <si>
    <t xml:space="preserve">Ndërveprimi me institucionet e tjera publike ose private, për të rritur shpejtësinë dhe saktësinë e hetimit, përcaktimin e rasteve prioritare dhe analizën e provave lidhur me rastet e abuzimit seksual të fëmijëve nëpërmjet internetit dhe teknologjive të komunikacionit. </t>
  </si>
  <si>
    <t xml:space="preserve">Krijimi i manualeve për operatorët privatë në lidhje me krimet kibernetike mbi format e reja të shfaqjes së tyre. </t>
  </si>
  <si>
    <t>Rritja e kapaciteteve teknike për hetimin dhe ndjekjen penale të krimeve ndaj fëmijëve të kryera përmes internetit.</t>
  </si>
  <si>
    <t xml:space="preserve">Konsolidimi i kapaciteteve analitike për hetimin e krimeve kompjuterike në nivel qendror bazuar në referimet e strukturave rajonale të krimit kibernetik, për identifikimin e fenomeneve apo rasteve komplekse të krimit kibernetik.  </t>
  </si>
  <si>
    <t xml:space="preserve">Trajnime të vazhdueshme për punonjësit e strukturave policore mbi trendet e reja të krimit kibernetik. </t>
  </si>
  <si>
    <t>Rritja e kapaciteteve kërkimore dhe inovative në fushën e hetimit kibernetik në bashkëpunim me Akademinë e Sigurisë.</t>
  </si>
  <si>
    <t xml:space="preserve">Trajnime të përbashkëta me agjencitë ligjzbatuese për hetimin e krimeve kibernetike dhe identifikimin e grupeve kriminale. </t>
  </si>
  <si>
    <t xml:space="preserve">Përmirësimi i procedurës së administrimit dhe ripërdorimit të aseteve të konfiskuara me qëllim ruajtjen e vlerës dhe/ose rritjen e kësaj vlere me qëllim ripërdorimin e saj. </t>
  </si>
  <si>
    <t>Mundësimi i ripërdorimit të aseteve të konfiskuara, përfshirë ripërdorimin social, brenda 6 muajve nga konfiskimi.</t>
  </si>
  <si>
    <t xml:space="preserve">Pjesëmarrja e ZRA-s në Rrjetin Evropian të Zyrave të Rikuperimit të Aseteve (CARIN) si dhe në platformat rajonale/ ndërkombëtare të rikuperimit të aseteve. </t>
  </si>
  <si>
    <t xml:space="preserve">Miratimi i akteve nënligjore në zbatim të ligjit nr. 44/2025 “Për Zyrën e Rekuperimit të Aseteve”. </t>
  </si>
  <si>
    <t>Ofrimi i trajnimeve lidhur me hetimin e aktiviteteve të paligjshme në fushën e kriptomonedhave.</t>
  </si>
  <si>
    <t xml:space="preserve">Forcimi i bashkëpunimit dhe shkëmbimi i informacionit me organizata/forume dhe institucione të tjera ndërkombëtare nëpërmjet pikave të kontaktit 24/7. </t>
  </si>
  <si>
    <t>Aplikimi i standardeve minimale të cilësisë për hetimet në vendin e krimit dhe menaxhimi i provave nga vendi i krimit në sallën e gjyqit.</t>
  </si>
  <si>
    <t xml:space="preserve">OBJEKTIVI SPECIFIK:  Krijimi i një qasje strategjike për një shërbim forensik të akredituar që garanton integritetin e provës në sistemin e drejtësisë </t>
  </si>
  <si>
    <t xml:space="preserve">Ndërtimi i një plani investimi 1, 3 dhe 5 vjeçar për ofrimin e shërbimeve të policisë shkencore. </t>
  </si>
  <si>
    <t xml:space="preserve">IPSH </t>
  </si>
  <si>
    <t xml:space="preserve">Ndërtimi i Serverit Remote Control Station për krahasimin direkt të gjurmëve daktiloskopike në sistemin AFIS Papillon të Institutit të Policisë Shkencore. </t>
  </si>
  <si>
    <t>2.6.5</t>
  </si>
  <si>
    <t>2.6.7</t>
  </si>
  <si>
    <t>2.6.8</t>
  </si>
  <si>
    <t>2.6.9</t>
  </si>
  <si>
    <t>2.6.10</t>
  </si>
  <si>
    <t>2.6.11</t>
  </si>
  <si>
    <t>2.7.1</t>
  </si>
  <si>
    <t>2.7.2</t>
  </si>
  <si>
    <t>2.7.4</t>
  </si>
  <si>
    <t>2.7.5</t>
  </si>
  <si>
    <t>2.7.6</t>
  </si>
  <si>
    <t>2.7.7</t>
  </si>
  <si>
    <t>2.7.8</t>
  </si>
  <si>
    <t>2.7.9</t>
  </si>
  <si>
    <t>2.7.10</t>
  </si>
  <si>
    <t>2.7.11</t>
  </si>
  <si>
    <t>2.7.12</t>
  </si>
  <si>
    <t>2.7.14</t>
  </si>
  <si>
    <t>2.7.16</t>
  </si>
  <si>
    <t>Kosto Objektivi specifik 2.7</t>
  </si>
  <si>
    <t>2.8.1</t>
  </si>
  <si>
    <t>2.8.2</t>
  </si>
  <si>
    <t>2.8.3</t>
  </si>
  <si>
    <t>2.8.4</t>
  </si>
  <si>
    <t>2.8.5</t>
  </si>
  <si>
    <t>Shkëmbimi informacionit për rritjen e cilësisë së hetimeve të veprave penale që lidhen me krimet mjedisore në bashkëpunim me Prokurorinë.</t>
  </si>
  <si>
    <t>Kryerja e analizës dhe shqyrtimi i mundësisë për anëtarësimin e Shqipërisë në "Pompidou Group".</t>
  </si>
  <si>
    <t>OBJEKTIVI SPECIFIK: Marrëdhëniet juridiksionale me autoritetet e huaja</t>
  </si>
  <si>
    <t xml:space="preserve">Mbështetja  në skuadrat e përbashkëta hetimore (JIT-s dypalëshe/Eurojust). </t>
  </si>
  <si>
    <t xml:space="preserve">Pjesëmarrja aktive në EUROPOL, INTERPOL dhe platformat rajonale të bashkëpunimit. </t>
  </si>
  <si>
    <t>OBJEKTIVI SPECIFIK: Forcimi i parandalimit, zbulimit dhe ndëshkimit të krimit mjedisor duke zbuluar grupet e organizuara në aktivitete kriminale ndaj mjedisit, si dhe uljen e ndjeshme të rasteve të ndotjes së qëllimshme, prerjes ilegale të pyjeve dhe trafikimit të mbetjeve të rrezikshme si dhe shkatërrimit të shtretërve të lumenjve.</t>
  </si>
  <si>
    <t xml:space="preserve">Ndjekja e zbatimit të detyrimeve në marrëveshjet mes autoriteteve shqiptare dhe vendeve të BE ose vendeve të treta në luftën kundër krimit të organizuar dhe krimeve të rënda. </t>
  </si>
  <si>
    <t>3.1.9</t>
  </si>
  <si>
    <t xml:space="preserve">PSH </t>
  </si>
  <si>
    <t>2.9.1</t>
  </si>
  <si>
    <t>2.9.2</t>
  </si>
  <si>
    <t>2.9.3</t>
  </si>
  <si>
    <t>2.9.4</t>
  </si>
  <si>
    <t>PBA 2026-2028 (në lekë)</t>
  </si>
  <si>
    <t>Zhvillimi dhe implementimi i strategjisë së komunikimit publik te OKD (fushata informuese, publikime online, buletine).</t>
  </si>
  <si>
    <t>EUDA</t>
  </si>
  <si>
    <t>MSHMS; OKD;</t>
  </si>
  <si>
    <t xml:space="preserve">EUDA </t>
  </si>
  <si>
    <t>Pjesëmarrje aktive në Qendrën e Zbatimit të Ligjit të Evropes Juglindore (SELEC)</t>
  </si>
  <si>
    <t>Shkëmbimi i informacionit nga Agjencia e Inteligjencës Financiare me agjencitë ligjzbatuese dhe ato të inteligjencës, në kuadër të zbatimit të fushës së saj të veprimtarisë.</t>
  </si>
  <si>
    <t>Kryerja e vlerësimit Kombëtar të Riskut për PP/FT me qëllim rishikimin e efektivitetit dhe frytshmërinë e sistemit vendas për luftën kundër PP/FT.</t>
  </si>
  <si>
    <t>Drejtoria e Përgjithshme e  Tatimeve</t>
  </si>
  <si>
    <t xml:space="preserve">  </t>
  </si>
  <si>
    <t>Zgjerimi i aksesit  në Bazën qëndrore të Monedhave të Falsifikuara nga Prokuroria dhe Policia e Shtetit.</t>
  </si>
  <si>
    <t xml:space="preserve">Ndërtimi dhe funksionimi i rrjetit kombëtar të mbledhjes së të dhënave që mbulojnë komponentë të ndryshëm të përgjigjes kundër drogave, sipas përcaktimeve të Udhëzuesit për përbërjen, organizimin dhe mënyrën e funksionimit të OKD.
</t>
  </si>
  <si>
    <t xml:space="preserve">Drejtoria e Pergjithshme e Burgjeve </t>
  </si>
  <si>
    <t>Rritja e veprimtarisë zbuluese ndaj krimeve mjedisore, nëpërmjet përdorimit të teknologjive të avancuara, si drone, satelite, kamera sigurie etj, të cilat rrisin mundësinë e identifikimit në kohë reale të krimeve mjedisore dhe shkelësve.</t>
  </si>
  <si>
    <t>IKMT</t>
  </si>
  <si>
    <t xml:space="preserve">AAPSK GIZ, Partner Albania </t>
  </si>
  <si>
    <t>GIZ</t>
  </si>
  <si>
    <t xml:space="preserve">Riformuluar masa dhe shtuar DPT pasi AIF ndan informacione edhe me këtë institucion. </t>
  </si>
  <si>
    <t>Financim nga partenere</t>
  </si>
  <si>
    <t xml:space="preserve">91604AA; 91604AC        </t>
  </si>
  <si>
    <t xml:space="preserve">Trajnime të përbashkëta të punonjësve të agjencive ligjzbatuese mbi identifikimin, zbulimin dhe referimin (cilësimin)  e krimeve mjedisore. </t>
  </si>
  <si>
    <t>Rritja e bashkëpunimit të institucioneve për mbrojtjen e mjedisit.</t>
  </si>
  <si>
    <t xml:space="preserve">Konsolidimi i të dhënave statistikore për veprat penale të krimit të organizuar nëpërmjet përdorimit të vazhdueshëm të e-platformës.
 </t>
  </si>
  <si>
    <t xml:space="preserve">Kryerja e trajnimeve të strukturave të hetimit të krimit në Policinë e Shtetit mbi format dhe metodat më të avancuara të hetimit të strukturave dhe veprimtarive kriminale. </t>
  </si>
  <si>
    <t>IKMT
SHISH
PU</t>
  </si>
  <si>
    <t>MSHMS/OKD</t>
  </si>
  <si>
    <t xml:space="preserve">OBJEKTIVI SPECIFIK: Hetimi i krimeve kibernetike </t>
  </si>
  <si>
    <t>SPAK
PSH
Prokuria e Përgjithshme, BKH
MD, BKH</t>
  </si>
  <si>
    <t>SPAK
PSH
Prokuria e Përgjithshme, BKH
MD</t>
  </si>
  <si>
    <t>PP; SPAK</t>
  </si>
  <si>
    <t>Rritja e efikasitetit të hetimeve kundër strukturave të organizuara kriminale, kryesisht të drejtuesve dhe financuesve të veprimtarive kriminale.</t>
  </si>
  <si>
    <t xml:space="preserve">Përfshirja e kurrikulave për krimin mjedisor në Akademinë e Sigurisë. </t>
  </si>
  <si>
    <t>Organizimi i fushatave ndërgjegjësuese në nivel qendror dhe vendor, me grupe të targetuara dhe tema të përshtatura me kontekstin vendor lidhur me risqet, pasojat dhe parandalimin e përfshirjes në veprimtari kriminale.</t>
  </si>
  <si>
    <t xml:space="preserve">MAS;
Prefekti i Qarkut
</t>
  </si>
  <si>
    <t>Organizimi i leksioneve dhe seminareve të hapura në institucione arsimore publike dhe private.</t>
  </si>
  <si>
    <t xml:space="preserve">
Bashkitë; 
Prefekti i Qarkut</t>
  </si>
  <si>
    <t>Evidentimi dhe analizimi i zonave gjeografike, komuniteteve dhe grupeve shoqërore të afektuara dhe vulnerabël ndaj strukturave dhe veprimtarive të paligjshme.</t>
  </si>
  <si>
    <t xml:space="preserve">Nxitja e kalimit të objekteve të konfiskuara në pronësi të njësive të qeverisjes vendore me qëllim përdorimin si qëllime sociale. </t>
  </si>
  <si>
    <t>Zhvillimi i takimeve ndërgjegjësuese mbi procedurat e kalimit të pronave të konfiskuara nga aktiviteti kriminal tek institucionet qendore dhe vendore.</t>
  </si>
  <si>
    <t>PSH; PP; Prokurori e Posaçme; BKH; AS</t>
  </si>
  <si>
    <t xml:space="preserve">MSHMS/OKD; </t>
  </si>
  <si>
    <t>2.1.13</t>
  </si>
  <si>
    <t>2.1.14</t>
  </si>
  <si>
    <t>2.1.15</t>
  </si>
  <si>
    <t>2.1.16</t>
  </si>
  <si>
    <t>2.1.17</t>
  </si>
  <si>
    <t xml:space="preserve">Rastet e devijimeve të sasive të mbjella të kanabisit të evidentuara nga mbikëqyrja dhe monitorimi i zbatimit të lejeve ose licencave, përfshirë vendimet për asgjësimin e tyre dhe sanksionet përkatëse.
</t>
  </si>
  <si>
    <t>Monitorimi dhe kontrolli i territorit në parandalimin e kultivimit të bimëve narkotike.</t>
  </si>
  <si>
    <t xml:space="preserve">Hartimi i planit vjetor të punës së OKD-së, duke përcaktuar prioritetet dhe burimet për mbledhjen e të dhënave, nën mentorimin e EUDA.
</t>
  </si>
  <si>
    <t>Përgatitja dhe publikimi i raportit kombëtar vjetor per drogat sipas standardeve te EUDA.</t>
  </si>
  <si>
    <t>Amendimi i Ligjit nr. 8874, datë 29.3.2002 “Për kontrollin e lëndëve që përdoren për fabrikimin e paligjshëm të lëndëve narkotike dhe psikotrope” me qellim harmonizimin e plote me EU Acquis në këët fushë.</t>
  </si>
  <si>
    <t xml:space="preserve">
AISM; PU; SHISH; 
DPD
</t>
  </si>
  <si>
    <t>Krijimi i databazës së Objekteve të Humbura, vënia në funksion e saj, si dhe përditësimi i bazës së të dhënave dhe Regjistrit Kombëtar të Pasurive Kulturore.</t>
  </si>
  <si>
    <t>Hartimi dhe miratimi i Planit Kombëtar të Veprimit "Për parandalimin dhe luftën kundër trafikimit të pasurive kulturore të luajtshme", për vitet 2023-2025.</t>
  </si>
  <si>
    <t xml:space="preserve">SHISH; DPT; DPD; AMF; AISM; BSH; QKB; DHKA;
PU; BKH; SPAK; AAPSK.
</t>
  </si>
  <si>
    <t xml:space="preserve">PSH; PP; BKH; AIF; DPT; DPD.
</t>
  </si>
  <si>
    <t xml:space="preserve">SHISH; DPT; DPD; AIF; QKB
</t>
  </si>
  <si>
    <t>PP; SPAK; AIF; DPT; DPD; BKH</t>
  </si>
  <si>
    <t>AIF; PP; SPAK; BKH; DPD; DPT</t>
  </si>
  <si>
    <t xml:space="preserve">AIF; PP; BKH; SPAK  </t>
  </si>
  <si>
    <t>SPAK; BKH; PP</t>
  </si>
  <si>
    <t>SHISH; DPT; DPD; AMF; AISM; QKB; DHKA; PU; BKH</t>
  </si>
  <si>
    <t>SPAK; PP; BKH.</t>
  </si>
  <si>
    <t xml:space="preserve">SHISH; DPT; DPD; AIF.
</t>
  </si>
  <si>
    <t>MD; PP; BKH; AIF; DPT; DPD.</t>
  </si>
  <si>
    <t xml:space="preserve">SHISH; DPT; DPD; AIF; BSH; BKH.
</t>
  </si>
  <si>
    <t xml:space="preserve">Policia e Shtetit/ FFA
</t>
  </si>
  <si>
    <t>Rishikimi i programit të trajnimit fillestar dhe të vazhdueshëm të oficerëve të Policisë Shkencore dhe stafi civil i Institutit të Policisë Shkencore".</t>
  </si>
  <si>
    <t>Shkëmbimi i të dhënave të automatizuara në fushën e të dhënave të ADN-së dhe daktiloskopike me partnerët sipas parashikimeve të Marrëveshjes PCC Prum.</t>
  </si>
  <si>
    <t>Akreditimi i shërbimeve të ofruara nga Instituti i Policisë Shkencore sipas standarteve ISO, të ndarë në faza.</t>
  </si>
  <si>
    <t xml:space="preserve">Mbështetja me kapacitete për procesin e menaxhimit të cilësisë në nivelin rajonal të hetimit të vendit të ngjarjes dhe qendror. </t>
  </si>
  <si>
    <t xml:space="preserve">Krijimi i një regjistri për inventarizimin e pajisjeve duke identifikuar në mënyrë sistematike nevojat për kalibrim, mirëmbajtje, rinovim apo zëvendësim të tyre. </t>
  </si>
  <si>
    <t xml:space="preserve">Integrimi i IPSH në komunitetin ndërkombëtar të shkencave ligjore për të mundësuar përshtatjen e modeleve, praktikave dhe metodave inovative të përdorura nga vendet e zhvilluara për përfshirjen në politikat e zhvillimit të shërbimit forensik. </t>
  </si>
  <si>
    <t>2.5.15</t>
  </si>
  <si>
    <t>Të rishikohen dhe ndryshohen dispozitat ligjore për marrjen e mostrave të ADN-së nga të dyshuarit dhe të arrestuarit.</t>
  </si>
  <si>
    <t>Rritja e kapaciteteve të stafit të Observatorit Kombëtar të Drogave dhe rrjetit të ekspertëve, me qëllim përmirësimin e vazhdueshëm të funksionimit të tij, me mbështetjen e partnerëve, në funksion të përmirësimit të bashkëpunimit me EUDA, si dhe me partnerë të tjerë ndërkombëtarë për mbledhjen, përpunimin, interpretimin, raportimin dhe shpërndarjen e informacionit mbi përdorimin e drogave, ndikimet shoqërore dhe shëndetësore, si dhe mbi kuadrin rregullator vendas për parandalimin dhe kontrollin e drogave, nga reduktimi i furnizimit të drogave, në reduktimin e kërkesës dhe dëmit nga drogat, bazuar në të dhëna shkencore, informacion objektiv, të besueshëm dhe të krahasueshëm në nivel ndërkombëtar.</t>
  </si>
  <si>
    <t>Përditësimi periodik i listës së substancave të ndaluara pjesë e Ligjit nr. 7975, datë 26.07.1995 “Për barnat Narkotike dhe Lëndët Psikotrope”, me qëllim harmonizimin e EU Acquis të re në këtë fushë</t>
  </si>
  <si>
    <t>Rritja e veprimtarisë zbuluese ndaj trafiqeve të paligjshme përmes udhëhequr nga inteligjenca dhe evidenca dhe metodat speciale të hetimit. Përdorimi i metodave speciale në hetimet proaktive në luftën kundër krimit të organizuar.</t>
  </si>
  <si>
    <t>Kosto Objektivi specifik 1.5</t>
  </si>
  <si>
    <t>Kosto Objektivi specifik 2.8</t>
  </si>
  <si>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III (objektiva specifike 3.1+3.2)</t>
    </r>
  </si>
  <si>
    <t>Kosto Objektivi specifik 2.9</t>
  </si>
  <si>
    <r>
      <t>Kosto totale Q</t>
    </r>
    <r>
      <rPr>
        <b/>
        <sz val="8"/>
        <color indexed="10"/>
        <rFont val="Calibri"/>
        <family val="2"/>
      </rPr>
      <t>ë</t>
    </r>
    <r>
      <rPr>
        <b/>
        <sz val="8"/>
        <color indexed="10"/>
        <rFont val="Times New Roman"/>
        <family val="1"/>
      </rPr>
      <t>llimi i Politik</t>
    </r>
    <r>
      <rPr>
        <b/>
        <sz val="8"/>
        <color indexed="10"/>
        <rFont val="Calibri"/>
        <family val="2"/>
      </rPr>
      <t>ë</t>
    </r>
    <r>
      <rPr>
        <b/>
        <sz val="8"/>
        <color indexed="10"/>
        <rFont val="Times New Roman"/>
        <family val="1"/>
      </rPr>
      <t>s I (objektiva specifike 2.1+2.2+2.3+2.4+2.5+2.6+2.7+2.8+2.9)</t>
    </r>
  </si>
  <si>
    <t>PBA 2026-2028</t>
  </si>
  <si>
    <t>Hendek financiar 2026-2028</t>
  </si>
  <si>
    <t xml:space="preserve">Botimi i  praktikave më të mira,  manualeve dhe studimeve të përbashkëta në lidhje me krimin financiar, korrupsionin dhe efektet e tyre negative në shoqëri. </t>
  </si>
  <si>
    <t>Banka të Nivelit të dytë që na kanë suportuar me marrëveshje sponsorizimi</t>
  </si>
  <si>
    <t>Rritja e kapaciteteve investiguese ndaj krimit të organizuar, krimit ekonomik e financiar të punonjësve të Policisë së Shtetit.</t>
  </si>
  <si>
    <t>Profilizimi i programve të Akademisë së Sigurisë dhe edukimi i punonjësve të Policisë së Shtetit në luftën e krimit të Organizuar, përmes Akademisë së Sigurisë.</t>
  </si>
  <si>
    <t xml:space="preserve">Ministria e Punëve të Brendshme/Policia e Shtetit
</t>
  </si>
  <si>
    <t>Ministria e Punëve të Brendshme</t>
  </si>
  <si>
    <t xml:space="preserve">Trajnimi i oficerëve të Policisë Gjyqësore për hetimin e veprave penale financiare, për të hetuar krimin financiar, pastrimin e parave dhe trafikimin. </t>
  </si>
  <si>
    <t>Rritja e  kontrolleve të realizuara bazuar në vlerësimin e rrezikut në luftën e ekonomisë joformale, evazionit tatimor dhe shmangies tatimore.</t>
  </si>
  <si>
    <t>Rritja e veprimeve të koordinuara (kontroll/inspektim) në bizneset me rrezik të lartë, lidhur me pastrimin e prave.</t>
  </si>
  <si>
    <t>2.3.2</t>
  </si>
  <si>
    <t>2.3.4</t>
  </si>
  <si>
    <t>Trajnime për të rritur nivelin e ndërgjegjësimit të organeve ligjzbatuesve, gjyqtarëve dhe të inteligjencës për rreziqet e pastrimit të parave, me tematika të lidhura me rrezikun e mbledhjes, lëvizjes së fondeve të Shqipërisë, përdorimi i fondeve për territorin e Shqipërisë, përdorimit të personave juridik, strukturave komplekse, profesionistëve, për pastrimin e parave si vepër autonome , risku nga keqpërdorimi i OJF, financimi i terrorizmit i lidhur me tregtinë etj.</t>
  </si>
  <si>
    <t xml:space="preserve">Pajisja e Policisë së Shtetit me kapacitete laboratorike të kriminalistikës së krimit kibernetik, si në nivel qendror ashtu edhe në terren. </t>
  </si>
  <si>
    <t>Rritja e numrit të reaguesve të parë të Policisë së Shtetit të trajnuar ndaj abuzimit të fëmijëve në nivel Qarku.</t>
  </si>
  <si>
    <t>Sekretariti i Përgjithshëm INTERPOL</t>
  </si>
  <si>
    <t>MEPJ; PP.</t>
  </si>
  <si>
    <t>MEPJ; PP; SPAK.</t>
  </si>
  <si>
    <t>SHISH; BKH</t>
  </si>
  <si>
    <t>Përmirësimi i praktikave unifikuese per revokimin e aseteve kriminale.</t>
  </si>
  <si>
    <t xml:space="preserve">Identifikimin e nevojave për rritjen e kapaciteteve logjistike. </t>
  </si>
  <si>
    <t>91601AA</t>
  </si>
  <si>
    <t xml:space="preserve">91604AA;      91604AC        </t>
  </si>
  <si>
    <t>2.2.7</t>
  </si>
  <si>
    <t>Hartimi i procedurave standarte të përbashkëta veprimi për bashkëpunimin midis AAPSK dhe Zyrës së Rikuperimit të Aseteve (ZRA).</t>
  </si>
  <si>
    <t>2.7.3</t>
  </si>
  <si>
    <t>2.7.13</t>
  </si>
  <si>
    <t>2.7.15</t>
  </si>
  <si>
    <t xml:space="preserve">Realizimi i fushatave për rritjen e ndërgjegjësimit për parandalimin e krimit të organizuar, me përfshirjen e institucioneve qendrore dhe vendore,  shoqërisë civile, biznesit, medias dhe aktorëve të tjerë </t>
  </si>
  <si>
    <t>Ofrimi dhe koordinimi i mbështetjes së brendshme/huaj për zona dhe komunitete vulnerabël</t>
  </si>
  <si>
    <t>Rritja e profesionalizmit</t>
  </si>
  <si>
    <r>
      <rPr>
        <b/>
        <sz val="12"/>
        <color indexed="10"/>
        <rFont val="Calibri"/>
        <family val="2"/>
      </rPr>
      <t xml:space="preserve">Kosto totale Qëllimi i Politikës I </t>
    </r>
    <r>
      <rPr>
        <sz val="12"/>
        <color theme="1"/>
        <rFont val="Calibri"/>
        <family val="2"/>
        <scheme val="minor"/>
      </rPr>
      <t xml:space="preserve">
</t>
    </r>
    <r>
      <rPr>
        <b/>
        <sz val="12"/>
        <color theme="1"/>
        <rFont val="Times New Roman"/>
        <family val="1"/>
      </rPr>
      <t>(objektiva specifike 1.1+1.2+1.3+1.4+1.5)</t>
    </r>
  </si>
  <si>
    <t xml:space="preserve">Qëllimi i Politikës I: PARANDALIMI I KRIMIT TË ORGANIZUAR DHE KRIMEVE TË RËNDA  </t>
  </si>
  <si>
    <t xml:space="preserve">Qëllimi i Politikës II: NDJEKJA PENALE DHE GODITJA E KRIMIT TË ORGANIZUAR DHE KRIMEVE TË RËNDA </t>
  </si>
  <si>
    <t>Krijimi i një mjedisi të sigurt për shoqërinë përmes uljes së ofertës dhe mundësive për përdorim të paligjshëm të narkotikëve</t>
  </si>
  <si>
    <t>Përmirësimi i efiçiencës në luftën kundër krimit ekonomik dhe financiar, pastrimit të parave, korrupsionit dhe të ardhurave nga krimi</t>
  </si>
  <si>
    <t xml:space="preserve">Hetimi i krimeve kibernetike </t>
  </si>
  <si>
    <t xml:space="preserve">Krijimi i një qasje strategjike për një shërbim forensik të akredituar që garanton integritetin e provës në sistemin e drejtësisë </t>
  </si>
  <si>
    <t>Qasje strategjike mbi procesin e identifikimit, gjurmimit, konfiskimit të aseteve me prejardhje kriminale dhe ripërdorimit të tyre.</t>
  </si>
  <si>
    <t>Forcimi i parandalimit, zbulimit dhe ndëshkimit të krimit mjedisor duke zbuluar grupet e organizuara në aktivitete kriminale ndaj mjedisit, si dhe uljen e ndjeshme të rasteve të ndotjes së qëllimshme, prerjes ilegale të pyjeve dhe trafikimit të mbetjeve të rrezikshme si dhe shkatërrimit të shtretërve të lumenjve.</t>
  </si>
  <si>
    <r>
      <rPr>
        <b/>
        <sz val="12"/>
        <color indexed="10"/>
        <rFont val="Calibri"/>
        <family val="2"/>
      </rPr>
      <t>Kosto totale Qëllimi i Politikës II</t>
    </r>
    <r>
      <rPr>
        <b/>
        <sz val="12"/>
        <color theme="1"/>
        <rFont val="Calibri"/>
        <family val="2"/>
        <scheme val="minor"/>
      </rPr>
      <t xml:space="preserve">
(objektiva specifike 2.1+2.2+2.3+2.4+2.5+2.6+2.7+2.8+2.9)</t>
    </r>
  </si>
  <si>
    <r>
      <t xml:space="preserve">Qëllimi i Politikës III: </t>
    </r>
    <r>
      <rPr>
        <sz val="16"/>
        <color rgb="FF0070C0"/>
        <rFont val="Times New Roman"/>
        <family val="1"/>
      </rPr>
      <t>BASHKËPUNIMI KOMBËTAR DHE NDËRKOMBËTAR</t>
    </r>
  </si>
  <si>
    <t>Burimi i mbulimit deri ne 2028</t>
  </si>
  <si>
    <t>PBA 2026-2028 ( në Lekë)</t>
  </si>
  <si>
    <t>Hendeku financiar
2026-2028
(në Lekë)</t>
  </si>
  <si>
    <t xml:space="preserve">Dobësimi i motivit financiar në përfshirje në krimt të organizuar </t>
  </si>
  <si>
    <t>donatori</t>
  </si>
  <si>
    <t>Kosto totale ne EUR
(kursi kembimit: 1 EUR = 93.1ALL)</t>
  </si>
  <si>
    <t>1 euro 93.1 Leke</t>
  </si>
  <si>
    <t>Buxheti</t>
  </si>
  <si>
    <t xml:space="preserve"> Donatoret</t>
  </si>
  <si>
    <t>2026-2028</t>
  </si>
  <si>
    <t>1.4.7</t>
  </si>
  <si>
    <t>Rritja e kapaciteteve njerëzore dhe teknike të Prokurorisë së Posaçme me qëllim forcimin e luftës ndaj krimit të organizuar dhe korrupsionit si dhe efikasitetit të hetimit dhe ndjekes penale.</t>
  </si>
  <si>
    <t>Prokuroria e Posaçme Kundër Korrupsionit dhe Krimit të Organizuar</t>
  </si>
  <si>
    <t>Agjencia Kombëtare të Kontrollit të Cannabis-it</t>
  </si>
  <si>
    <t>Instituti Kombëtar i Regjistrimit të Trashëgimisë Kulturore</t>
  </si>
  <si>
    <t>IPSH/Akademia e Sigurisë</t>
  </si>
  <si>
    <t xml:space="preserve">SHKBB </t>
  </si>
  <si>
    <t>IKMT/PSH/MM</t>
  </si>
  <si>
    <t>MPB</t>
  </si>
  <si>
    <t>PSH
IKMT</t>
  </si>
  <si>
    <t xml:space="preserve">PP, BKH, SPAK, Inspektorati I Përgjithshëm, Policia e Shtetit </t>
  </si>
  <si>
    <t>Inspektorati i Përgjithshëm</t>
  </si>
  <si>
    <t>PP; BKH</t>
  </si>
  <si>
    <t>IKMT; Ministria e Mjedisit; BKH</t>
  </si>
  <si>
    <t>PP; SPAK;BKH</t>
  </si>
  <si>
    <t xml:space="preserve">Ministria e Punëve të Brendshme, Sekretariati i Përgjithshëm i INTERPOL </t>
  </si>
  <si>
    <t xml:space="preserve">BKH,Prokuroria e Posaçme
</t>
  </si>
  <si>
    <t xml:space="preserve">
Prokuroria e Posaçme
BKH
SHISH</t>
  </si>
  <si>
    <t>BKH
Prokuroria e Posaçme
Prokuroria e Përgjithshme, Gjykatat</t>
  </si>
  <si>
    <t>MPB
MD</t>
  </si>
  <si>
    <t>SPAK; GJKKO; DPPSH; DPD; SHISH; DPT.</t>
  </si>
  <si>
    <t>Prokuroritë e Juridiksionit të Përgjithshëm; Prokuroria e
Posaçme; PSH; BKH; SHISH; DPT.</t>
  </si>
  <si>
    <t>PP; MPB</t>
  </si>
  <si>
    <t>MTKS</t>
  </si>
  <si>
    <t>MTKS;
 Policia e Shtetit</t>
  </si>
  <si>
    <t>MTKS
IKRTK</t>
  </si>
  <si>
    <t xml:space="preserve">SHISH;
DPD;
AISM;
PU
</t>
  </si>
  <si>
    <t xml:space="preserve">MTKS; IKRTK; AISM; PU; SHISH
DPD
</t>
  </si>
  <si>
    <t>PSH
DPD</t>
  </si>
  <si>
    <t>PSH, MBZHR</t>
  </si>
  <si>
    <t>Ministria e Punëve Brendshme; Policia e Shtetit; Prokuroria e Pergjithshme</t>
  </si>
  <si>
    <t>Organizimi i takimeve vjetore koordinuese me aktorët kombëtarë dhe ndërkombëtarë për optimizimin e mënyrës së mbLedhjes dhe raportimit të të dhënave për drogat.</t>
  </si>
  <si>
    <t>MPB, ZSKD; AKKC; AKBP; EWS/PSH; MD, MF, MEPJ; MA; MBZHR; MM; PP; SHISH; Organizatat joqeveritare që veprojnë në fushën e drogave dhe shëndetit publik; EUDA, etj.</t>
  </si>
  <si>
    <t>ZSKD; AKKC; AKBP; MPB; PSH; MD, MF, MEPJ; MA; MBZHR; MM; PP; SHISH; Organizatat joqeveritare që veprojnë në fushën e drogave dhe shëndetit publik;</t>
  </si>
  <si>
    <t xml:space="preserve">DPD; ISHP; AKBPM;OKD; ZSKD; ISHP; QSUT; AKPB, AKKC; MB; EWS/PSH; MD, MF, MEPJ; MA; MBZHR; MM; PP; SHISH; Organizatat joqeveritare që veprojnë në fushën e drogave dhe shëndetit publik; EUDA; 
</t>
  </si>
  <si>
    <t>Prokuroria e Posaçme 
BKH
Prokuroria e Përgjithshme</t>
  </si>
  <si>
    <t>PSH
MF</t>
  </si>
  <si>
    <t>MPB; Ministritë e Linjës; NJVV;</t>
  </si>
  <si>
    <t>MA;
IAL</t>
  </si>
  <si>
    <t xml:space="preserve">Akademia e Sigurisë; Policia e Shtetit; </t>
  </si>
  <si>
    <t>Drejtoria e Përgjithshme e  Doganave</t>
  </si>
  <si>
    <t>PP; PU; AISM; SHISH; DPD; AISM; MSHMS</t>
  </si>
  <si>
    <t>OKD, ZSKD; ISHP; QSUT; AKPB, AKKC; MPB; EWS/PSH; MD, MF, MEPJ; MA; MBZHR; MM; PP; SHISH; Organizatat joqeveritare që veprojnë në fushën e drogave dhe shëndetit publik; EUDA</t>
  </si>
  <si>
    <t>Policia e Shtetit, MD</t>
  </si>
  <si>
    <t>Drejtoria e Përgjithshme e Doganave</t>
  </si>
  <si>
    <t xml:space="preserve">Drejtoria e Përgjithshme e Doganave
</t>
  </si>
  <si>
    <t>Prokuroria e Përgjthshmne</t>
  </si>
  <si>
    <t>Autoriteti Kombëtar për Sigurinë Kibernetike</t>
  </si>
  <si>
    <t>Prokuroria e Përgjithshme</t>
  </si>
  <si>
    <t>Instituti i Policisë Shkencore</t>
  </si>
  <si>
    <t>Agjencia e Inteligjencës Financiare</t>
  </si>
  <si>
    <t xml:space="preserve">Byroja Kombëtare e Hetimit </t>
  </si>
  <si>
    <t>Konsolidimi dhe përmirësimi procedurave  për funksionimin e pikave të kontaktit 24/7 për hetimin e krimeve kibernetike.</t>
  </si>
  <si>
    <t>Miratimi i një plani të detajuar për akomodimin e  strukturës së Policisë Shkencore në ambientet e reja.</t>
  </si>
  <si>
    <t>FFA</t>
  </si>
  <si>
    <t>Krijimi dhe funksionimi i bazave të të dhënave në fushën e të administrimit të të dhënave të ADN-së, daktiloskopike, në përputhje me ligjin nr. 124/2024 "Për mbrojtjen e të dhënave personale".</t>
  </si>
  <si>
    <t>IML; IPSH; FFA, Akademia e Sigurisë</t>
  </si>
  <si>
    <t>Instituti i Policisë Shkencore; FFA</t>
  </si>
  <si>
    <t xml:space="preserve">Polica e Shtetit
</t>
  </si>
  <si>
    <t>Zhvillimi i një plani të krijuar për të mundësuar aplikimin e metodave inovative në shkencat ligjore në luftën kundër krimit të organizuar dhe veprimtarive të tjera kriminale.</t>
  </si>
  <si>
    <t>Policia e Shtetit; MPB</t>
  </si>
  <si>
    <t xml:space="preserve">Policia e Shtetit; FFA  </t>
  </si>
  <si>
    <t>Ministria e Punëve të Brendshme/PSH</t>
  </si>
  <si>
    <t>MD; FFA</t>
  </si>
  <si>
    <t>Trajnime dhe vlerësime të kompetencave të ekspertëve të vendit të ngjarjes.</t>
  </si>
  <si>
    <t>Ministria e Punëve të Brendshme; Policia e Shtetit</t>
  </si>
  <si>
    <t>PP; MD; PSH; ISHP</t>
  </si>
  <si>
    <t xml:space="preserve">Miratimi i projektvendimit "Për organizimin dhe funksionimin e Institutit të Policisë Shkencore". Hartimi i një plan veprimi bazuar në vendimin e miratuar. </t>
  </si>
  <si>
    <t>91604AR; 91604AB</t>
  </si>
  <si>
    <t xml:space="preserve">Krijimi i njësive të specializuara për identifikimin e krimeve mjedisore. </t>
  </si>
  <si>
    <t>91604AS</t>
  </si>
  <si>
    <t>91604AR 91604AA</t>
  </si>
  <si>
    <t xml:space="preserve">0745091305AK </t>
  </si>
  <si>
    <t>91604AK; 901604AA</t>
  </si>
  <si>
    <t>91604AA; 91604AR</t>
  </si>
  <si>
    <t xml:space="preserve">BKH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</si>
</sst>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60" x14ac:knownFonts="1">
    <font>
      <sz val="11"/>
      <color theme="1"/>
      <name val="Calibri"/>
      <family val="2"/>
      <scheme val="minor"/>
    </font>
    <font>
      <b/>
      <sz val="11"/>
      <color indexed="8"/>
      <name val="Calibri"/>
      <family val="2"/>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sz val="11"/>
      <color theme="1"/>
      <name val="Times New Roman"/>
      <family val="1"/>
    </font>
    <font>
      <b/>
      <sz val="12"/>
      <color rgb="FF000000"/>
      <name val="Times New Roman"/>
      <family val="1"/>
    </font>
    <font>
      <sz val="12"/>
      <color theme="1"/>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sz val="16"/>
      <color rgb="FFFF0000"/>
      <name val="Calibri"/>
      <family val="2"/>
      <scheme val="minor"/>
    </font>
    <font>
      <b/>
      <i/>
      <sz val="9"/>
      <color rgb="FFFF0000"/>
      <name val="Arial"/>
      <family val="2"/>
    </font>
    <font>
      <b/>
      <sz val="9"/>
      <color rgb="FFFFFFFF"/>
      <name val="Arial"/>
      <family val="2"/>
    </font>
    <font>
      <b/>
      <i/>
      <sz val="9"/>
      <color rgb="FF000000"/>
      <name val="Arial"/>
      <family val="2"/>
    </font>
    <font>
      <b/>
      <sz val="11"/>
      <color theme="1"/>
      <name val="Arial"/>
      <family val="2"/>
    </font>
    <font>
      <b/>
      <sz val="11"/>
      <color rgb="FF000000"/>
      <name val="Times New Roman"/>
      <family val="1"/>
    </font>
    <font>
      <b/>
      <sz val="11"/>
      <color indexed="8"/>
      <name val="Times New Roman"/>
      <family val="1"/>
    </font>
    <font>
      <sz val="11"/>
      <color indexed="8"/>
      <name val="Times New Roman"/>
      <family val="1"/>
    </font>
    <font>
      <b/>
      <sz val="12"/>
      <color indexed="10"/>
      <name val="Times New Roman"/>
      <family val="1"/>
    </font>
    <font>
      <b/>
      <sz val="12"/>
      <color indexed="10"/>
      <name val="Calibri"/>
      <family val="2"/>
    </font>
    <font>
      <b/>
      <sz val="12"/>
      <color theme="1"/>
      <name val="Calibri"/>
      <family val="2"/>
      <scheme val="minor"/>
    </font>
    <font>
      <b/>
      <sz val="12"/>
      <color theme="1"/>
      <name val="Times New Roman"/>
      <family val="1"/>
    </font>
    <font>
      <b/>
      <sz val="18"/>
      <color rgb="FFFF0000"/>
      <name val="Calibri"/>
      <family val="2"/>
      <scheme val="minor"/>
    </font>
    <font>
      <b/>
      <sz val="16"/>
      <color rgb="FF0070C0"/>
      <name val="Times New Roman"/>
      <family val="1"/>
    </font>
    <font>
      <b/>
      <sz val="12"/>
      <color rgb="FFFF0000"/>
      <name val="Calibri"/>
      <family val="2"/>
      <scheme val="minor"/>
    </font>
    <font>
      <sz val="12"/>
      <color theme="0"/>
      <name val="Calibri"/>
      <family val="2"/>
      <scheme val="minor"/>
    </font>
    <font>
      <sz val="14"/>
      <color theme="1"/>
      <name val="Calibri"/>
      <family val="2"/>
      <scheme val="minor"/>
    </font>
    <font>
      <sz val="8"/>
      <color rgb="FFFF0000"/>
      <name val="Times New Roman"/>
      <family val="1"/>
    </font>
    <font>
      <sz val="8"/>
      <name val="Times New Roman"/>
      <family val="1"/>
    </font>
    <font>
      <sz val="8"/>
      <color rgb="FF000000"/>
      <name val="Times New Roman"/>
      <family val="1"/>
    </font>
    <font>
      <b/>
      <sz val="8"/>
      <color rgb="FF000000"/>
      <name val="Times New Roman"/>
      <family val="1"/>
    </font>
    <font>
      <sz val="8"/>
      <color theme="1"/>
      <name val="Times New Roman"/>
      <family val="1"/>
    </font>
    <font>
      <b/>
      <sz val="8"/>
      <color theme="1"/>
      <name val="Times New Roman"/>
      <family val="1"/>
    </font>
    <font>
      <b/>
      <sz val="8"/>
      <name val="Times New Roman"/>
      <family val="1"/>
    </font>
    <font>
      <b/>
      <sz val="8"/>
      <color indexed="8"/>
      <name val="Times New Roman"/>
      <family val="1"/>
    </font>
    <font>
      <b/>
      <sz val="8"/>
      <color rgb="FFFF0000"/>
      <name val="Times New Roman"/>
      <family val="1"/>
    </font>
    <font>
      <sz val="8"/>
      <color indexed="8"/>
      <name val="Times New Roman"/>
      <family val="1"/>
    </font>
    <font>
      <sz val="8"/>
      <name val="Times New Roman"/>
      <family val="1"/>
      <charset val="238"/>
    </font>
    <font>
      <b/>
      <sz val="8"/>
      <color indexed="10"/>
      <name val="Times New Roman"/>
      <family val="1"/>
    </font>
    <font>
      <b/>
      <sz val="8"/>
      <color indexed="10"/>
      <name val="Calibri"/>
      <family val="2"/>
    </font>
    <font>
      <b/>
      <sz val="8"/>
      <color rgb="FFFF0000"/>
      <name val="Calibri"/>
      <family val="2"/>
      <scheme val="minor"/>
    </font>
    <font>
      <b/>
      <sz val="14"/>
      <color theme="1"/>
      <name val="Calibri"/>
      <family val="2"/>
      <scheme val="minor"/>
    </font>
    <font>
      <sz val="7"/>
      <color rgb="FFFF0000"/>
      <name val="Times New Roman"/>
      <family val="1"/>
    </font>
    <font>
      <sz val="7"/>
      <color rgb="FF000000"/>
      <name val="Times New Roman"/>
      <family val="1"/>
    </font>
    <font>
      <sz val="7"/>
      <color theme="1"/>
      <name val="Times New Roman"/>
      <family val="1"/>
    </font>
    <font>
      <b/>
      <sz val="7"/>
      <color rgb="FF000000"/>
      <name val="Times New Roman"/>
      <family val="1"/>
    </font>
    <font>
      <b/>
      <sz val="7"/>
      <color theme="1"/>
      <name val="Times New Roman"/>
      <family val="1"/>
    </font>
    <font>
      <b/>
      <sz val="7"/>
      <color rgb="FFFF0000"/>
      <name val="Times New Roman"/>
      <family val="1"/>
    </font>
    <font>
      <sz val="7"/>
      <name val="Times New Roman"/>
      <family val="1"/>
    </font>
    <font>
      <sz val="9"/>
      <name val="Times New Roman"/>
      <family val="1"/>
    </font>
    <font>
      <sz val="6"/>
      <name val="Times New Roman"/>
      <family val="1"/>
    </font>
    <font>
      <sz val="16"/>
      <color rgb="FF0070C0"/>
      <name val="Times New Roman"/>
      <family val="1"/>
    </font>
  </fonts>
  <fills count="18">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59999389629810485"/>
        <bgColor indexed="64"/>
      </patternFill>
    </fill>
    <fill>
      <patternFill patternType="solid">
        <fgColor rgb="FF4472C4"/>
        <bgColor indexed="64"/>
      </patternFill>
    </fill>
    <fill>
      <patternFill patternType="solid">
        <fgColor rgb="FFD9E2F3"/>
        <bgColor indexed="64"/>
      </patternFill>
    </fill>
    <fill>
      <patternFill patternType="solid">
        <fgColor theme="0"/>
        <bgColor indexed="64"/>
      </patternFill>
    </fill>
    <fill>
      <patternFill patternType="solid">
        <fgColor theme="7" tint="0.59999389629810485"/>
        <bgColor indexed="64"/>
      </patternFill>
    </fill>
    <fill>
      <patternFill patternType="solid">
        <fgColor theme="0"/>
        <bgColor rgb="FF00000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rgb="FF4472C4"/>
      </bottom>
      <diagonal/>
    </border>
    <border>
      <left/>
      <right style="medium">
        <color rgb="FF8EAADB"/>
      </right>
      <top/>
      <bottom style="medium">
        <color rgb="FF8EAADB"/>
      </bottom>
      <diagonal/>
    </border>
    <border>
      <left/>
      <right style="medium">
        <color indexed="64"/>
      </right>
      <top/>
      <bottom style="medium">
        <color rgb="FF4472C4"/>
      </bottom>
      <diagonal/>
    </border>
    <border>
      <left style="medium">
        <color indexed="64"/>
      </left>
      <right style="medium">
        <color rgb="FF8EAADB"/>
      </right>
      <top/>
      <bottom style="medium">
        <color rgb="FF8EAADB"/>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indexed="64"/>
      </right>
      <top style="medium">
        <color rgb="FF4472C4"/>
      </top>
      <bottom/>
      <diagonal/>
    </border>
    <border>
      <left style="medium">
        <color rgb="FF8EAADB"/>
      </left>
      <right style="medium">
        <color indexed="64"/>
      </right>
      <top/>
      <bottom style="medium">
        <color rgb="FF8EAADB"/>
      </bottom>
      <diagonal/>
    </border>
    <border>
      <left style="medium">
        <color indexed="64"/>
      </left>
      <right style="medium">
        <color rgb="FF8EAADB"/>
      </right>
      <top style="medium">
        <color rgb="FF8EAADB"/>
      </top>
      <bottom/>
      <diagonal/>
    </border>
    <border>
      <left style="medium">
        <color indexed="64"/>
      </left>
      <right/>
      <top/>
      <bottom style="medium">
        <color rgb="FF4472C4"/>
      </bottom>
      <diagonal/>
    </border>
    <border>
      <left style="medium">
        <color indexed="64"/>
      </left>
      <right style="medium">
        <color rgb="FF8EAADB"/>
      </right>
      <top style="medium">
        <color rgb="FF4472C4"/>
      </top>
      <bottom/>
      <diagonal/>
    </border>
    <border>
      <left style="medium">
        <color rgb="FF8EAADB"/>
      </left>
      <right style="medium">
        <color rgb="FF8EAADB"/>
      </right>
      <top style="medium">
        <color rgb="FF8EAADB"/>
      </top>
      <bottom/>
      <diagonal/>
    </border>
    <border>
      <left style="medium">
        <color rgb="FF8EAADB"/>
      </left>
      <right style="medium">
        <color rgb="FF8EAADB"/>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1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43" fontId="5" fillId="0" borderId="0" applyFont="0" applyFill="0" applyBorder="0" applyAlignment="0" applyProtection="0"/>
    <xf numFmtId="43" fontId="3" fillId="0" borderId="0" applyFont="0" applyFill="0" applyBorder="0" applyAlignment="0" applyProtection="0"/>
    <xf numFmtId="164" fontId="5" fillId="0" borderId="0" applyFont="0" applyFill="0" applyBorder="0" applyAlignment="0" applyProtection="0"/>
    <xf numFmtId="0" fontId="3" fillId="0" borderId="0"/>
    <xf numFmtId="0" fontId="3" fillId="0" borderId="0"/>
    <xf numFmtId="0" fontId="3" fillId="0" borderId="0"/>
    <xf numFmtId="0" fontId="5" fillId="0" borderId="0"/>
    <xf numFmtId="0" fontId="7" fillId="0" borderId="0"/>
    <xf numFmtId="0" fontId="2" fillId="0" borderId="0"/>
    <xf numFmtId="0" fontId="3" fillId="0" borderId="0"/>
    <xf numFmtId="9" fontId="5" fillId="0" borderId="0" applyFont="0" applyFill="0" applyBorder="0" applyAlignment="0" applyProtection="0"/>
    <xf numFmtId="43" fontId="5" fillId="0" borderId="0" applyFont="0" applyFill="0" applyBorder="0" applyAlignment="0" applyProtection="0"/>
  </cellStyleXfs>
  <cellXfs count="314">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8" fillId="5" borderId="0" xfId="0" applyNumberFormat="1" applyFont="1" applyFill="1"/>
    <xf numFmtId="3" fontId="8" fillId="6" borderId="0" xfId="0" applyNumberFormat="1" applyFont="1" applyFill="1"/>
    <xf numFmtId="0" fontId="11" fillId="5" borderId="0" xfId="0" applyFont="1" applyFill="1" applyAlignment="1">
      <alignment horizontal="center" vertical="center" wrapText="1"/>
    </xf>
    <xf numFmtId="3" fontId="11" fillId="0" borderId="10"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11" fillId="0" borderId="12"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0" fillId="0" borderId="0" xfId="0" applyNumberFormat="1" applyAlignment="1">
      <alignment horizontal="center" vertical="center"/>
    </xf>
    <xf numFmtId="3" fontId="13" fillId="7" borderId="9" xfId="0" applyNumberFormat="1" applyFont="1" applyFill="1" applyBorder="1" applyAlignment="1">
      <alignment horizontal="center" vertical="center"/>
    </xf>
    <xf numFmtId="0" fontId="18" fillId="8" borderId="2" xfId="0" applyFont="1" applyFill="1" applyBorder="1" applyAlignment="1">
      <alignment vertical="center"/>
    </xf>
    <xf numFmtId="3" fontId="18" fillId="8" borderId="2" xfId="4" applyNumberFormat="1" applyFont="1" applyFill="1" applyBorder="1" applyAlignment="1">
      <alignment horizontal="center" vertical="center"/>
    </xf>
    <xf numFmtId="3" fontId="0" fillId="0" borderId="0" xfId="0" applyNumberFormat="1"/>
    <xf numFmtId="0" fontId="0" fillId="9" borderId="32" xfId="0" applyFill="1" applyBorder="1" applyAlignment="1">
      <alignment vertical="center" wrapText="1"/>
    </xf>
    <xf numFmtId="0" fontId="20" fillId="9" borderId="32" xfId="0" applyFont="1" applyFill="1" applyBorder="1" applyAlignment="1">
      <alignment horizontal="center" vertical="center" wrapText="1"/>
    </xf>
    <xf numFmtId="0" fontId="15" fillId="10" borderId="33" xfId="0" applyFont="1" applyFill="1" applyBorder="1" applyAlignment="1">
      <alignment horizontal="center" vertical="center" wrapText="1"/>
    </xf>
    <xf numFmtId="3" fontId="15" fillId="10" borderId="33" xfId="0" applyNumberFormat="1" applyFont="1" applyFill="1" applyBorder="1" applyAlignment="1">
      <alignment horizontal="center" vertical="center" wrapText="1"/>
    </xf>
    <xf numFmtId="0" fontId="14" fillId="0" borderId="33" xfId="0" applyFont="1" applyBorder="1" applyAlignment="1">
      <alignment horizontal="center" vertical="center" wrapText="1"/>
    </xf>
    <xf numFmtId="3" fontId="14" fillId="0" borderId="33" xfId="0" applyNumberFormat="1" applyFont="1" applyBorder="1" applyAlignment="1">
      <alignment horizontal="center" vertical="center" wrapText="1"/>
    </xf>
    <xf numFmtId="0" fontId="17" fillId="10" borderId="33" xfId="0" applyFont="1" applyFill="1" applyBorder="1" applyAlignment="1">
      <alignment horizontal="center" vertical="center" wrapText="1"/>
    </xf>
    <xf numFmtId="3" fontId="16" fillId="10" borderId="33" xfId="0" applyNumberFormat="1" applyFont="1" applyFill="1" applyBorder="1" applyAlignment="1">
      <alignment horizontal="center" vertical="center" wrapText="1"/>
    </xf>
    <xf numFmtId="3" fontId="13" fillId="0" borderId="0" xfId="0" applyNumberFormat="1" applyFont="1" applyAlignment="1">
      <alignment horizontal="center" vertical="center"/>
    </xf>
    <xf numFmtId="0" fontId="20" fillId="9" borderId="30" xfId="0" applyFont="1" applyFill="1" applyBorder="1" applyAlignment="1">
      <alignment horizontal="center" vertical="center" wrapText="1"/>
    </xf>
    <xf numFmtId="0" fontId="20" fillId="9" borderId="0" xfId="0" applyFont="1" applyFill="1" applyAlignment="1">
      <alignment horizontal="center" vertical="center" wrapText="1"/>
    </xf>
    <xf numFmtId="0" fontId="20" fillId="9" borderId="16" xfId="0" applyFont="1" applyFill="1" applyBorder="1" applyAlignment="1">
      <alignment horizontal="center" vertical="center" wrapText="1"/>
    </xf>
    <xf numFmtId="0" fontId="0" fillId="9" borderId="34" xfId="0" applyFill="1" applyBorder="1" applyAlignment="1">
      <alignment vertical="center" wrapText="1"/>
    </xf>
    <xf numFmtId="0" fontId="16" fillId="10" borderId="35" xfId="0" applyFont="1" applyFill="1" applyBorder="1" applyAlignment="1">
      <alignment horizontal="right" vertical="center" wrapText="1"/>
    </xf>
    <xf numFmtId="3" fontId="21" fillId="10" borderId="36" xfId="0" applyNumberFormat="1" applyFont="1" applyFill="1" applyBorder="1" applyAlignment="1">
      <alignment horizontal="center" vertical="center" wrapText="1"/>
    </xf>
    <xf numFmtId="0" fontId="17" fillId="0" borderId="37" xfId="0" applyFont="1" applyBorder="1" applyAlignment="1">
      <alignment horizontal="right" vertical="center" wrapText="1"/>
    </xf>
    <xf numFmtId="0" fontId="19" fillId="0" borderId="38" xfId="0" applyFont="1" applyBorder="1" applyAlignment="1">
      <alignment horizontal="right" vertical="center" wrapText="1"/>
    </xf>
    <xf numFmtId="0" fontId="1" fillId="0" borderId="6" xfId="0" applyFont="1" applyBorder="1" applyAlignment="1">
      <alignment wrapText="1"/>
    </xf>
    <xf numFmtId="3" fontId="8" fillId="0" borderId="51" xfId="4" applyNumberFormat="1" applyFont="1" applyBorder="1" applyAlignment="1">
      <alignment horizontal="center" vertical="center"/>
    </xf>
    <xf numFmtId="3" fontId="11" fillId="0" borderId="56" xfId="0" applyNumberFormat="1" applyFont="1" applyBorder="1" applyAlignment="1">
      <alignment horizontal="center" vertical="center" wrapText="1"/>
    </xf>
    <xf numFmtId="3" fontId="9" fillId="0" borderId="47" xfId="4" applyNumberFormat="1" applyFont="1" applyFill="1" applyBorder="1" applyAlignment="1">
      <alignment horizontal="center" vertical="center" wrapText="1"/>
    </xf>
    <xf numFmtId="3" fontId="23" fillId="11" borderId="56" xfId="0" applyNumberFormat="1" applyFont="1" applyFill="1" applyBorder="1" applyAlignment="1">
      <alignment horizontal="center" vertical="center" wrapText="1"/>
    </xf>
    <xf numFmtId="0" fontId="30" fillId="8" borderId="7" xfId="0" applyFont="1" applyFill="1" applyBorder="1" applyAlignment="1">
      <alignment vertical="center" wrapText="1"/>
    </xf>
    <xf numFmtId="0" fontId="20" fillId="9" borderId="29" xfId="0" applyFont="1" applyFill="1" applyBorder="1" applyAlignment="1">
      <alignment horizontal="center" vertical="center" wrapText="1"/>
    </xf>
    <xf numFmtId="0" fontId="7" fillId="0" borderId="0" xfId="0" applyFont="1"/>
    <xf numFmtId="3" fontId="28" fillId="6" borderId="0" xfId="0" applyNumberFormat="1" applyFont="1" applyFill="1"/>
    <xf numFmtId="3" fontId="7" fillId="0" borderId="0" xfId="0" applyNumberFormat="1" applyFont="1"/>
    <xf numFmtId="0" fontId="1" fillId="0" borderId="50" xfId="0" applyFont="1" applyBorder="1" applyAlignment="1">
      <alignment wrapText="1"/>
    </xf>
    <xf numFmtId="0" fontId="9" fillId="0" borderId="47" xfId="0" applyFont="1" applyBorder="1" applyAlignment="1">
      <alignment horizontal="center" vertical="center" wrapText="1"/>
    </xf>
    <xf numFmtId="0" fontId="11" fillId="0" borderId="47" xfId="0" applyFont="1" applyBorder="1" applyAlignment="1">
      <alignment horizontal="center" vertical="center" wrapText="1"/>
    </xf>
    <xf numFmtId="3" fontId="7" fillId="0" borderId="0" xfId="0" applyNumberFormat="1" applyFont="1" applyAlignment="1">
      <alignment horizontal="center" vertical="center"/>
    </xf>
    <xf numFmtId="3" fontId="33" fillId="4" borderId="1" xfId="3" applyNumberFormat="1" applyFont="1" applyBorder="1" applyAlignment="1">
      <alignment horizontal="center" vertical="center"/>
    </xf>
    <xf numFmtId="3" fontId="33" fillId="3" borderId="1" xfId="2" applyNumberFormat="1" applyFont="1" applyBorder="1" applyAlignment="1">
      <alignment horizontal="center" vertical="center" wrapText="1"/>
    </xf>
    <xf numFmtId="3" fontId="33" fillId="3" borderId="1" xfId="2" applyNumberFormat="1" applyFont="1" applyBorder="1" applyAlignment="1">
      <alignment horizontal="center" vertical="center"/>
    </xf>
    <xf numFmtId="3" fontId="33" fillId="2" borderId="1" xfId="1" applyNumberFormat="1" applyFont="1" applyBorder="1" applyAlignment="1">
      <alignment horizontal="center" vertical="center"/>
    </xf>
    <xf numFmtId="3" fontId="28" fillId="0" borderId="0" xfId="0" applyNumberFormat="1" applyFont="1" applyAlignment="1">
      <alignment horizontal="center" vertical="center"/>
    </xf>
    <xf numFmtId="3" fontId="34" fillId="0" borderId="0" xfId="0" applyNumberFormat="1" applyFont="1" applyAlignment="1">
      <alignment horizontal="center" vertical="center"/>
    </xf>
    <xf numFmtId="0" fontId="12" fillId="0" borderId="1" xfId="0" applyFont="1" applyBorder="1" applyAlignment="1">
      <alignment horizontal="center" vertical="center" wrapText="1"/>
    </xf>
    <xf numFmtId="0" fontId="1" fillId="0" borderId="6" xfId="0" applyFont="1" applyBorder="1" applyAlignment="1">
      <alignment vertical="center" wrapText="1"/>
    </xf>
    <xf numFmtId="0" fontId="39" fillId="11" borderId="0" xfId="0" applyFont="1" applyFill="1"/>
    <xf numFmtId="0" fontId="38" fillId="11" borderId="23" xfId="0" applyFont="1" applyFill="1" applyBorder="1" applyAlignment="1">
      <alignment horizontal="center" vertical="center" wrapText="1"/>
    </xf>
    <xf numFmtId="3" fontId="38" fillId="11" borderId="31" xfId="0" applyNumberFormat="1" applyFont="1" applyFill="1" applyBorder="1" applyAlignment="1">
      <alignment horizontal="center" vertical="center" wrapText="1"/>
    </xf>
    <xf numFmtId="3" fontId="38" fillId="11" borderId="17" xfId="0" applyNumberFormat="1" applyFont="1" applyFill="1" applyBorder="1" applyAlignment="1">
      <alignment horizontal="center" vertical="center" wrapText="1"/>
    </xf>
    <xf numFmtId="3" fontId="38" fillId="11" borderId="30" xfId="0" applyNumberFormat="1" applyFont="1" applyFill="1" applyBorder="1" applyAlignment="1">
      <alignment horizontal="center" vertical="center" wrapText="1"/>
    </xf>
    <xf numFmtId="3" fontId="38" fillId="11" borderId="8" xfId="0" applyNumberFormat="1" applyFont="1" applyFill="1" applyBorder="1" applyAlignment="1">
      <alignment horizontal="center" vertical="center" wrapText="1"/>
    </xf>
    <xf numFmtId="3" fontId="38" fillId="11" borderId="0" xfId="0" applyNumberFormat="1" applyFont="1" applyFill="1" applyAlignment="1">
      <alignment horizontal="center" vertical="center" wrapText="1"/>
    </xf>
    <xf numFmtId="3" fontId="38" fillId="11" borderId="16" xfId="0" applyNumberFormat="1" applyFont="1" applyFill="1" applyBorder="1" applyAlignment="1">
      <alignment horizontal="center" vertical="center" wrapText="1"/>
    </xf>
    <xf numFmtId="3" fontId="38" fillId="11" borderId="15" xfId="0" applyNumberFormat="1" applyFont="1" applyFill="1" applyBorder="1" applyAlignment="1">
      <alignment horizontal="center" vertical="center" wrapText="1"/>
    </xf>
    <xf numFmtId="0" fontId="38" fillId="11" borderId="22" xfId="0" applyFont="1" applyFill="1" applyBorder="1" applyAlignment="1">
      <alignment horizontal="center" vertical="center" wrapText="1"/>
    </xf>
    <xf numFmtId="0" fontId="37" fillId="11" borderId="23" xfId="0" applyFont="1" applyFill="1" applyBorder="1" applyAlignment="1">
      <alignment horizontal="left" vertical="center" wrapText="1"/>
    </xf>
    <xf numFmtId="0" fontId="37" fillId="11" borderId="23" xfId="0" applyFont="1" applyFill="1" applyBorder="1" applyAlignment="1">
      <alignment horizontal="center" vertical="center" wrapText="1"/>
    </xf>
    <xf numFmtId="3" fontId="37" fillId="11" borderId="23" xfId="0" applyNumberFormat="1" applyFont="1" applyFill="1" applyBorder="1" applyAlignment="1">
      <alignment horizontal="center" vertical="center" wrapText="1"/>
    </xf>
    <xf numFmtId="3" fontId="37" fillId="11" borderId="23" xfId="4" applyNumberFormat="1" applyFont="1" applyFill="1" applyBorder="1" applyAlignment="1">
      <alignment horizontal="center" vertical="center" wrapText="1"/>
    </xf>
    <xf numFmtId="3" fontId="37" fillId="11" borderId="48" xfId="4" applyNumberFormat="1" applyFont="1" applyFill="1" applyBorder="1" applyAlignment="1">
      <alignment horizontal="center" vertical="center" wrapText="1"/>
    </xf>
    <xf numFmtId="0" fontId="38" fillId="11" borderId="6" xfId="0" applyFont="1" applyFill="1" applyBorder="1" applyAlignment="1">
      <alignment horizontal="center" vertical="center" wrapText="1"/>
    </xf>
    <xf numFmtId="0" fontId="41" fillId="11" borderId="1" xfId="0" applyFont="1" applyFill="1" applyBorder="1" applyAlignment="1">
      <alignment horizontal="left" vertical="center" wrapText="1"/>
    </xf>
    <xf numFmtId="0" fontId="37" fillId="11" borderId="1" xfId="0" applyFont="1" applyFill="1" applyBorder="1" applyAlignment="1">
      <alignment horizontal="left" vertical="center" wrapText="1"/>
    </xf>
    <xf numFmtId="0" fontId="37" fillId="11" borderId="1" xfId="0" applyFont="1" applyFill="1" applyBorder="1" applyAlignment="1">
      <alignment horizontal="center" vertical="center" wrapText="1"/>
    </xf>
    <xf numFmtId="3" fontId="37" fillId="11" borderId="1" xfId="0" applyNumberFormat="1" applyFont="1" applyFill="1" applyBorder="1" applyAlignment="1">
      <alignment horizontal="center" vertical="center" wrapText="1"/>
    </xf>
    <xf numFmtId="3" fontId="37" fillId="11" borderId="1" xfId="4" applyNumberFormat="1" applyFont="1" applyFill="1" applyBorder="1" applyAlignment="1">
      <alignment horizontal="center" vertical="center" wrapText="1"/>
    </xf>
    <xf numFmtId="3" fontId="37" fillId="11" borderId="13" xfId="4" applyNumberFormat="1" applyFont="1" applyFill="1" applyBorder="1" applyAlignment="1">
      <alignment horizontal="center" vertical="center" wrapText="1"/>
    </xf>
    <xf numFmtId="0" fontId="35" fillId="11" borderId="1"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40" fillId="11" borderId="0" xfId="0" applyFont="1" applyFill="1"/>
    <xf numFmtId="0" fontId="36" fillId="11" borderId="1" xfId="0" applyFont="1" applyFill="1" applyBorder="1" applyAlignment="1">
      <alignment horizontal="left" vertical="center" wrapText="1"/>
    </xf>
    <xf numFmtId="0" fontId="36" fillId="11" borderId="1"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38" fillId="11" borderId="1" xfId="0" applyFont="1" applyFill="1" applyBorder="1" applyAlignment="1">
      <alignment horizontal="left" vertical="center" wrapText="1"/>
    </xf>
    <xf numFmtId="3" fontId="43" fillId="11" borderId="1" xfId="4" applyNumberFormat="1" applyFont="1" applyFill="1" applyBorder="1" applyAlignment="1">
      <alignment horizontal="center" vertical="center" wrapText="1"/>
    </xf>
    <xf numFmtId="3" fontId="43" fillId="11" borderId="13" xfId="4" applyNumberFormat="1" applyFont="1" applyFill="1" applyBorder="1" applyAlignment="1">
      <alignment horizontal="center" vertical="center" wrapText="1"/>
    </xf>
    <xf numFmtId="3" fontId="38" fillId="11" borderId="1" xfId="0" applyNumberFormat="1" applyFont="1" applyFill="1" applyBorder="1" applyAlignment="1">
      <alignment horizontal="center" vertical="center" wrapText="1"/>
    </xf>
    <xf numFmtId="0" fontId="39" fillId="11" borderId="1" xfId="0" applyFont="1" applyFill="1" applyBorder="1" applyAlignment="1">
      <alignment horizontal="center"/>
    </xf>
    <xf numFmtId="3" fontId="37" fillId="11" borderId="13" xfId="0" applyNumberFormat="1" applyFont="1" applyFill="1" applyBorder="1" applyAlignment="1">
      <alignment horizontal="center" vertical="center" wrapText="1"/>
    </xf>
    <xf numFmtId="0" fontId="36" fillId="11" borderId="0" xfId="0" applyFont="1" applyFill="1"/>
    <xf numFmtId="0" fontId="41" fillId="11" borderId="1" xfId="0" applyFont="1" applyFill="1" applyBorder="1" applyAlignment="1">
      <alignment horizontal="center" vertical="center" wrapText="1"/>
    </xf>
    <xf numFmtId="3" fontId="36" fillId="11" borderId="1" xfId="4" applyNumberFormat="1" applyFont="1" applyFill="1" applyBorder="1" applyAlignment="1">
      <alignment horizontal="center" vertical="center" wrapText="1"/>
    </xf>
    <xf numFmtId="3" fontId="36" fillId="11" borderId="1" xfId="0" applyNumberFormat="1" applyFont="1" applyFill="1" applyBorder="1" applyAlignment="1">
      <alignment horizontal="center" vertical="center" wrapText="1"/>
    </xf>
    <xf numFmtId="0" fontId="40" fillId="11" borderId="6" xfId="0" applyFont="1" applyFill="1" applyBorder="1" applyAlignment="1">
      <alignment horizontal="center" vertical="center"/>
    </xf>
    <xf numFmtId="3" fontId="39" fillId="11" borderId="1" xfId="0" applyNumberFormat="1" applyFont="1" applyFill="1" applyBorder="1" applyAlignment="1">
      <alignment horizontal="center" vertical="center"/>
    </xf>
    <xf numFmtId="3" fontId="39" fillId="11" borderId="13" xfId="0" applyNumberFormat="1" applyFont="1" applyFill="1" applyBorder="1" applyAlignment="1">
      <alignment horizontal="center" vertical="center"/>
    </xf>
    <xf numFmtId="3" fontId="39" fillId="11" borderId="1" xfId="4" applyNumberFormat="1" applyFont="1" applyFill="1" applyBorder="1" applyAlignment="1">
      <alignment horizontal="center" vertical="center"/>
    </xf>
    <xf numFmtId="3" fontId="38" fillId="11" borderId="14" xfId="0" applyNumberFormat="1" applyFont="1" applyFill="1" applyBorder="1" applyAlignment="1">
      <alignment horizontal="center" vertical="center" wrapText="1"/>
    </xf>
    <xf numFmtId="0" fontId="40" fillId="11" borderId="1" xfId="0" applyFont="1" applyFill="1" applyBorder="1" applyAlignment="1">
      <alignment horizontal="center"/>
    </xf>
    <xf numFmtId="3" fontId="40" fillId="11" borderId="1" xfId="0" applyNumberFormat="1" applyFont="1" applyFill="1" applyBorder="1" applyAlignment="1">
      <alignment horizontal="center" vertical="center"/>
    </xf>
    <xf numFmtId="3" fontId="40" fillId="11" borderId="13" xfId="0" applyNumberFormat="1" applyFont="1" applyFill="1" applyBorder="1" applyAlignment="1">
      <alignment horizontal="center" vertical="center"/>
    </xf>
    <xf numFmtId="0" fontId="39" fillId="11" borderId="1" xfId="0" applyFont="1" applyFill="1" applyBorder="1" applyAlignment="1">
      <alignment horizontal="center" vertical="center"/>
    </xf>
    <xf numFmtId="3" fontId="35" fillId="11" borderId="1" xfId="4" applyNumberFormat="1" applyFont="1" applyFill="1" applyBorder="1" applyAlignment="1">
      <alignment horizontal="center" vertical="center" wrapText="1"/>
    </xf>
    <xf numFmtId="3" fontId="49" fillId="0" borderId="0" xfId="0" applyNumberFormat="1" applyFont="1" applyAlignment="1">
      <alignment horizontal="center" vertical="center"/>
    </xf>
    <xf numFmtId="3" fontId="28" fillId="0" borderId="0" xfId="14" applyNumberFormat="1" applyFont="1" applyAlignment="1">
      <alignment horizontal="center" vertical="center"/>
    </xf>
    <xf numFmtId="3" fontId="8" fillId="0" borderId="0" xfId="0" applyNumberFormat="1" applyFont="1" applyAlignment="1">
      <alignment horizontal="center" vertical="center"/>
    </xf>
    <xf numFmtId="3" fontId="8" fillId="0" borderId="1" xfId="0" applyNumberFormat="1" applyFont="1" applyBorder="1" applyAlignment="1">
      <alignment horizontal="center" vertical="center"/>
    </xf>
    <xf numFmtId="3" fontId="28" fillId="0" borderId="1" xfId="0" applyNumberFormat="1" applyFont="1" applyBorder="1" applyAlignment="1">
      <alignment horizontal="center" vertical="center"/>
    </xf>
    <xf numFmtId="3" fontId="28" fillId="12" borderId="1" xfId="0" applyNumberFormat="1" applyFont="1" applyFill="1" applyBorder="1" applyAlignment="1">
      <alignment horizontal="center" vertical="center"/>
    </xf>
    <xf numFmtId="3" fontId="53" fillId="11" borderId="1" xfId="0" applyNumberFormat="1" applyFont="1" applyFill="1" applyBorder="1" applyAlignment="1">
      <alignment horizontal="left" vertical="center" wrapText="1"/>
    </xf>
    <xf numFmtId="3" fontId="54" fillId="11" borderId="1" xfId="0" applyNumberFormat="1" applyFont="1" applyFill="1" applyBorder="1" applyAlignment="1">
      <alignment horizontal="left" vertical="center"/>
    </xf>
    <xf numFmtId="3" fontId="50" fillId="11" borderId="1" xfId="4" applyNumberFormat="1" applyFont="1" applyFill="1" applyBorder="1" applyAlignment="1">
      <alignment horizontal="left" vertical="center" wrapText="1"/>
    </xf>
    <xf numFmtId="3" fontId="52" fillId="11" borderId="1" xfId="0" applyNumberFormat="1" applyFont="1" applyFill="1" applyBorder="1" applyAlignment="1">
      <alignment horizontal="left" vertical="center"/>
    </xf>
    <xf numFmtId="3" fontId="51" fillId="11" borderId="1" xfId="0" applyNumberFormat="1" applyFont="1" applyFill="1" applyBorder="1" applyAlignment="1">
      <alignment horizontal="left" vertical="center" wrapText="1"/>
    </xf>
    <xf numFmtId="3" fontId="53" fillId="11" borderId="16" xfId="0" applyNumberFormat="1" applyFont="1" applyFill="1" applyBorder="1" applyAlignment="1">
      <alignment horizontal="left" vertical="center" wrapText="1"/>
    </xf>
    <xf numFmtId="3" fontId="51" fillId="11" borderId="23" xfId="4" applyNumberFormat="1" applyFont="1" applyFill="1" applyBorder="1" applyAlignment="1">
      <alignment horizontal="left" vertical="center" wrapText="1"/>
    </xf>
    <xf numFmtId="3" fontId="51" fillId="11" borderId="1" xfId="4" applyNumberFormat="1" applyFont="1" applyFill="1" applyBorder="1" applyAlignment="1">
      <alignment horizontal="left" vertical="center" wrapText="1"/>
    </xf>
    <xf numFmtId="3" fontId="56" fillId="11" borderId="1" xfId="4" applyNumberFormat="1" applyFont="1" applyFill="1" applyBorder="1" applyAlignment="1">
      <alignment horizontal="left" vertical="center" wrapText="1"/>
    </xf>
    <xf numFmtId="3" fontId="55" fillId="11" borderId="1" xfId="4" applyNumberFormat="1" applyFont="1" applyFill="1" applyBorder="1" applyAlignment="1">
      <alignment horizontal="left" vertical="center" wrapText="1"/>
    </xf>
    <xf numFmtId="0" fontId="39" fillId="11" borderId="1" xfId="0" applyFont="1" applyFill="1" applyBorder="1" applyAlignment="1">
      <alignment horizontal="center" vertical="center" wrapText="1"/>
    </xf>
    <xf numFmtId="0" fontId="41" fillId="11" borderId="6" xfId="0" applyFont="1" applyFill="1" applyBorder="1" applyAlignment="1">
      <alignment horizontal="center" vertical="center" wrapText="1"/>
    </xf>
    <xf numFmtId="0" fontId="41" fillId="11" borderId="6" xfId="0" applyFont="1" applyFill="1" applyBorder="1" applyAlignment="1">
      <alignment horizontal="center" vertical="center"/>
    </xf>
    <xf numFmtId="3" fontId="36" fillId="11" borderId="1" xfId="4" applyNumberFormat="1" applyFont="1" applyFill="1" applyBorder="1" applyAlignment="1">
      <alignment horizontal="center" vertical="center"/>
    </xf>
    <xf numFmtId="3" fontId="36" fillId="11" borderId="13" xfId="4" applyNumberFormat="1" applyFont="1" applyFill="1" applyBorder="1" applyAlignment="1">
      <alignment horizontal="center" vertical="center" wrapText="1"/>
    </xf>
    <xf numFmtId="0" fontId="36" fillId="11" borderId="1" xfId="0" applyFont="1" applyFill="1" applyBorder="1" applyAlignment="1">
      <alignment horizontal="center" vertical="top" wrapText="1"/>
    </xf>
    <xf numFmtId="0" fontId="41" fillId="11" borderId="0" xfId="0" applyFont="1" applyFill="1"/>
    <xf numFmtId="3" fontId="57" fillId="11" borderId="1" xfId="0" applyNumberFormat="1" applyFont="1" applyFill="1" applyBorder="1" applyAlignment="1">
      <alignment horizontal="center" vertical="center" wrapText="1"/>
    </xf>
    <xf numFmtId="0" fontId="36" fillId="11" borderId="1" xfId="0" applyFont="1" applyFill="1" applyBorder="1" applyAlignment="1">
      <alignment horizontal="left" vertical="top" wrapText="1"/>
    </xf>
    <xf numFmtId="0" fontId="36" fillId="11" borderId="69" xfId="0" applyFont="1" applyFill="1" applyBorder="1" applyAlignment="1">
      <alignment vertical="center" wrapText="1"/>
    </xf>
    <xf numFmtId="0" fontId="41" fillId="11" borderId="1" xfId="0" applyFont="1" applyFill="1" applyBorder="1" applyAlignment="1">
      <alignment horizontal="center"/>
    </xf>
    <xf numFmtId="0" fontId="36" fillId="11" borderId="1" xfId="0" applyFont="1" applyFill="1" applyBorder="1" applyAlignment="1">
      <alignment horizontal="center"/>
    </xf>
    <xf numFmtId="0" fontId="36" fillId="11" borderId="1" xfId="0" applyFont="1" applyFill="1" applyBorder="1" applyAlignment="1">
      <alignment horizontal="center" vertical="center"/>
    </xf>
    <xf numFmtId="0" fontId="36" fillId="11" borderId="23" xfId="0" applyFont="1" applyFill="1" applyBorder="1" applyAlignment="1">
      <alignment horizontal="center" vertical="center" wrapText="1"/>
    </xf>
    <xf numFmtId="3" fontId="36" fillId="11" borderId="1" xfId="0" applyNumberFormat="1" applyFont="1" applyFill="1" applyBorder="1" applyAlignment="1">
      <alignment horizontal="center" vertical="center"/>
    </xf>
    <xf numFmtId="3" fontId="58" fillId="11" borderId="1" xfId="4" applyNumberFormat="1" applyFont="1" applyFill="1" applyBorder="1" applyAlignment="1">
      <alignment horizontal="center" vertical="center" wrapText="1"/>
    </xf>
    <xf numFmtId="0" fontId="57" fillId="11" borderId="1" xfId="0" applyFont="1" applyFill="1" applyBorder="1" applyAlignment="1">
      <alignment horizontal="center" vertical="center" wrapText="1"/>
    </xf>
    <xf numFmtId="0" fontId="36" fillId="13" borderId="1" xfId="0" applyFont="1" applyFill="1" applyBorder="1" applyAlignment="1">
      <alignment horizontal="center" vertical="center" wrapText="1"/>
    </xf>
    <xf numFmtId="3" fontId="36" fillId="13" borderId="1" xfId="0" applyNumberFormat="1" applyFont="1" applyFill="1" applyBorder="1" applyAlignment="1">
      <alignment horizontal="center" vertical="center" wrapText="1"/>
    </xf>
    <xf numFmtId="0" fontId="41" fillId="11" borderId="23" xfId="0" applyFont="1" applyFill="1" applyBorder="1" applyAlignment="1">
      <alignment horizontal="center" vertical="center" wrapText="1"/>
    </xf>
    <xf numFmtId="0" fontId="40" fillId="11" borderId="0" xfId="0" applyFont="1" applyFill="1" applyAlignment="1">
      <alignment horizontal="center"/>
    </xf>
    <xf numFmtId="0" fontId="36" fillId="11" borderId="0" xfId="0" applyFont="1" applyFill="1" applyAlignment="1">
      <alignment horizontal="center"/>
    </xf>
    <xf numFmtId="0" fontId="39" fillId="11" borderId="0" xfId="0" applyFont="1" applyFill="1" applyAlignment="1">
      <alignment horizontal="center"/>
    </xf>
    <xf numFmtId="3" fontId="39" fillId="11" borderId="0" xfId="0" applyNumberFormat="1" applyFont="1" applyFill="1" applyAlignment="1">
      <alignment horizontal="center" vertical="center"/>
    </xf>
    <xf numFmtId="3" fontId="52" fillId="11" borderId="0" xfId="0" applyNumberFormat="1" applyFont="1" applyFill="1" applyAlignment="1">
      <alignment horizontal="left" vertical="center"/>
    </xf>
    <xf numFmtId="0" fontId="38" fillId="14" borderId="6" xfId="0" applyFont="1" applyFill="1" applyBorder="1" applyAlignment="1">
      <alignment horizontal="center" vertical="center" wrapText="1"/>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41" fillId="14" borderId="1" xfId="0" applyFont="1" applyFill="1" applyBorder="1" applyAlignment="1">
      <alignment horizontal="center" vertical="center" wrapText="1"/>
    </xf>
    <xf numFmtId="3" fontId="43" fillId="14" borderId="1" xfId="4" applyNumberFormat="1" applyFont="1" applyFill="1" applyBorder="1" applyAlignment="1">
      <alignment horizontal="center" vertical="center" wrapText="1"/>
    </xf>
    <xf numFmtId="3" fontId="55" fillId="14" borderId="1" xfId="4" applyNumberFormat="1" applyFont="1" applyFill="1" applyBorder="1" applyAlignment="1">
      <alignment horizontal="left" vertical="center" wrapText="1"/>
    </xf>
    <xf numFmtId="3" fontId="43" fillId="14" borderId="13" xfId="4" applyNumberFormat="1" applyFont="1" applyFill="1" applyBorder="1" applyAlignment="1">
      <alignment horizontal="center" vertical="center" wrapText="1"/>
    </xf>
    <xf numFmtId="0" fontId="39" fillId="14" borderId="0" xfId="0" applyFont="1" applyFill="1"/>
    <xf numFmtId="0" fontId="41" fillId="11" borderId="0" xfId="0" applyFont="1" applyFill="1" applyAlignment="1">
      <alignment horizontal="center"/>
    </xf>
    <xf numFmtId="0" fontId="37" fillId="14" borderId="1" xfId="0" applyFont="1" applyFill="1" applyBorder="1" applyAlignment="1">
      <alignment horizontal="center" vertical="center" wrapText="1"/>
    </xf>
    <xf numFmtId="0" fontId="36" fillId="14" borderId="1" xfId="0" applyFont="1" applyFill="1" applyBorder="1" applyAlignment="1">
      <alignment horizontal="center" vertical="center" wrapText="1"/>
    </xf>
    <xf numFmtId="0" fontId="35" fillId="14" borderId="1" xfId="0" applyFont="1" applyFill="1" applyBorder="1" applyAlignment="1">
      <alignment horizontal="left" vertical="center" wrapText="1"/>
    </xf>
    <xf numFmtId="0" fontId="40" fillId="14" borderId="0" xfId="0" applyFont="1" applyFill="1"/>
    <xf numFmtId="165" fontId="41" fillId="14" borderId="1" xfId="4" applyNumberFormat="1" applyFont="1" applyFill="1" applyBorder="1" applyAlignment="1">
      <alignment horizontal="center" vertical="center" wrapText="1"/>
    </xf>
    <xf numFmtId="0" fontId="38" fillId="15" borderId="4" xfId="0" applyFont="1" applyFill="1" applyBorder="1" applyAlignment="1">
      <alignment horizontal="center" vertical="center" wrapText="1"/>
    </xf>
    <xf numFmtId="0" fontId="38" fillId="15" borderId="3" xfId="0" applyFont="1" applyFill="1" applyBorder="1" applyAlignment="1">
      <alignment horizontal="center" vertical="center" wrapText="1"/>
    </xf>
    <xf numFmtId="0" fontId="41" fillId="15" borderId="3" xfId="0" applyFont="1" applyFill="1" applyBorder="1" applyAlignment="1">
      <alignment horizontal="center" vertical="center" wrapText="1"/>
    </xf>
    <xf numFmtId="3" fontId="43" fillId="15" borderId="3" xfId="4" applyNumberFormat="1" applyFont="1" applyFill="1" applyBorder="1" applyAlignment="1">
      <alignment horizontal="center" vertical="center" wrapText="1"/>
    </xf>
    <xf numFmtId="3" fontId="56" fillId="11" borderId="1" xfId="4" applyNumberFormat="1" applyFont="1" applyFill="1" applyBorder="1" applyAlignment="1">
      <alignment horizontal="center" vertical="center" wrapText="1"/>
    </xf>
    <xf numFmtId="0" fontId="44" fillId="14" borderId="1" xfId="0" applyFont="1" applyFill="1" applyBorder="1" applyAlignment="1">
      <alignment horizontal="left" vertical="center" wrapText="1"/>
    </xf>
    <xf numFmtId="0" fontId="40" fillId="16" borderId="7" xfId="0" applyFont="1" applyFill="1" applyBorder="1" applyAlignment="1">
      <alignment horizontal="center"/>
    </xf>
    <xf numFmtId="0" fontId="39" fillId="16" borderId="2" xfId="0" applyFont="1" applyFill="1" applyBorder="1" applyAlignment="1">
      <alignment horizontal="center"/>
    </xf>
    <xf numFmtId="0" fontId="39" fillId="16" borderId="2" xfId="0" applyFont="1" applyFill="1" applyBorder="1"/>
    <xf numFmtId="0" fontId="36" fillId="16" borderId="2" xfId="0" applyFont="1" applyFill="1" applyBorder="1" applyAlignment="1">
      <alignment horizontal="center"/>
    </xf>
    <xf numFmtId="3" fontId="48" fillId="16" borderId="2" xfId="0" applyNumberFormat="1" applyFont="1" applyFill="1" applyBorder="1" applyAlignment="1">
      <alignment horizontal="center" vertical="center"/>
    </xf>
    <xf numFmtId="0" fontId="38" fillId="15" borderId="6" xfId="0" applyFont="1" applyFill="1" applyBorder="1" applyAlignment="1">
      <alignment horizontal="center" vertical="center" wrapText="1"/>
    </xf>
    <xf numFmtId="0" fontId="38" fillId="15" borderId="1" xfId="0" applyFont="1" applyFill="1" applyBorder="1" applyAlignment="1">
      <alignment horizontal="center" vertical="center" wrapText="1"/>
    </xf>
    <xf numFmtId="0" fontId="41" fillId="15" borderId="1" xfId="0" applyFont="1" applyFill="1" applyBorder="1" applyAlignment="1">
      <alignment horizontal="center" vertical="center" wrapText="1"/>
    </xf>
    <xf numFmtId="3" fontId="43" fillId="15" borderId="1" xfId="4" applyNumberFormat="1" applyFont="1" applyFill="1" applyBorder="1" applyAlignment="1">
      <alignment horizontal="center" vertical="center" wrapText="1"/>
    </xf>
    <xf numFmtId="3" fontId="56" fillId="11" borderId="1" xfId="0" applyNumberFormat="1" applyFont="1" applyFill="1" applyBorder="1" applyAlignment="1">
      <alignment horizontal="center" vertical="center" wrapText="1"/>
    </xf>
    <xf numFmtId="3" fontId="36" fillId="0" borderId="1" xfId="0" applyNumberFormat="1" applyFont="1" applyBorder="1" applyAlignment="1">
      <alignment horizontal="center" vertical="center"/>
    </xf>
    <xf numFmtId="0" fontId="40" fillId="15" borderId="1" xfId="0" applyFont="1" applyFill="1" applyBorder="1" applyAlignment="1">
      <alignment horizontal="left" vertical="center" wrapText="1"/>
    </xf>
    <xf numFmtId="3" fontId="36" fillId="0" borderId="1" xfId="0" applyNumberFormat="1" applyFont="1" applyBorder="1" applyAlignment="1">
      <alignment horizontal="center" vertical="center" wrapText="1"/>
    </xf>
    <xf numFmtId="0" fontId="37" fillId="11" borderId="1" xfId="0" applyFont="1" applyFill="1" applyBorder="1" applyAlignment="1">
      <alignment vertical="center" wrapText="1"/>
    </xf>
    <xf numFmtId="0" fontId="39" fillId="11" borderId="1" xfId="0" applyFont="1" applyFill="1" applyBorder="1" applyAlignment="1">
      <alignment horizontal="left" vertical="top" wrapText="1"/>
    </xf>
    <xf numFmtId="0" fontId="43" fillId="14" borderId="1" xfId="0" applyFont="1" applyFill="1" applyBorder="1" applyAlignment="1">
      <alignment horizontal="left" vertical="top" wrapText="1"/>
    </xf>
    <xf numFmtId="0" fontId="46" fillId="15" borderId="3" xfId="0" applyFont="1" applyFill="1" applyBorder="1" applyAlignment="1">
      <alignment horizontal="left" vertical="top" wrapText="1"/>
    </xf>
    <xf numFmtId="0" fontId="38" fillId="11" borderId="1" xfId="0" applyFont="1" applyFill="1" applyBorder="1" applyAlignment="1">
      <alignment horizontal="left" vertical="top" wrapText="1"/>
    </xf>
    <xf numFmtId="0" fontId="47" fillId="16" borderId="2" xfId="0" applyFont="1" applyFill="1" applyBorder="1" applyAlignment="1">
      <alignment horizontal="left" vertical="top"/>
    </xf>
    <xf numFmtId="0" fontId="39" fillId="11" borderId="0" xfId="0" applyFont="1" applyFill="1" applyAlignment="1">
      <alignment horizontal="left" vertical="top"/>
    </xf>
    <xf numFmtId="0" fontId="38" fillId="5" borderId="4" xfId="0" applyFont="1" applyFill="1" applyBorder="1" applyAlignment="1">
      <alignment horizontal="center" vertical="center" wrapText="1"/>
    </xf>
    <xf numFmtId="0" fontId="46" fillId="5" borderId="3" xfId="0" applyFont="1" applyFill="1" applyBorder="1" applyAlignment="1">
      <alignment horizontal="left" vertical="top" wrapText="1"/>
    </xf>
    <xf numFmtId="0" fontId="38" fillId="5" borderId="3" xfId="0" applyFont="1" applyFill="1" applyBorder="1" applyAlignment="1">
      <alignment horizontal="center" vertical="center" wrapText="1"/>
    </xf>
    <xf numFmtId="0" fontId="41" fillId="5" borderId="3" xfId="0" applyFont="1" applyFill="1" applyBorder="1" applyAlignment="1">
      <alignment horizontal="center" vertical="center" wrapText="1"/>
    </xf>
    <xf numFmtId="3" fontId="43" fillId="5" borderId="3" xfId="4" applyNumberFormat="1" applyFont="1" applyFill="1" applyBorder="1" applyAlignment="1">
      <alignment horizontal="center" vertical="center" wrapText="1"/>
    </xf>
    <xf numFmtId="0" fontId="39" fillId="5" borderId="0" xfId="0" applyFont="1" applyFill="1"/>
    <xf numFmtId="0" fontId="1" fillId="0" borderId="4" xfId="0" applyFont="1" applyBorder="1" applyAlignment="1">
      <alignment wrapText="1"/>
    </xf>
    <xf numFmtId="0" fontId="9" fillId="0" borderId="3" xfId="0" applyFont="1" applyBorder="1" applyAlignment="1">
      <alignment horizontal="center" vertical="center" wrapText="1"/>
    </xf>
    <xf numFmtId="3" fontId="9" fillId="0" borderId="24" xfId="4" applyNumberFormat="1" applyFont="1" applyFill="1" applyBorder="1" applyAlignment="1">
      <alignment horizontal="center" vertical="center" wrapText="1"/>
    </xf>
    <xf numFmtId="0" fontId="11" fillId="0" borderId="24" xfId="0" applyFont="1" applyBorder="1" applyAlignment="1">
      <alignment horizontal="center" vertical="center" wrapText="1"/>
    </xf>
    <xf numFmtId="0" fontId="12" fillId="17" borderId="7" xfId="0" applyFont="1" applyFill="1" applyBorder="1" applyAlignment="1">
      <alignment vertical="center" wrapText="1"/>
    </xf>
    <xf numFmtId="0" fontId="7" fillId="17" borderId="2" xfId="0" applyFont="1" applyFill="1" applyBorder="1"/>
    <xf numFmtId="3" fontId="32" fillId="17" borderId="2" xfId="0" applyNumberFormat="1" applyFont="1" applyFill="1" applyBorder="1" applyAlignment="1">
      <alignment horizontal="center" vertical="center"/>
    </xf>
    <xf numFmtId="0" fontId="28" fillId="17" borderId="7" xfId="0" applyFont="1" applyFill="1" applyBorder="1" applyAlignment="1">
      <alignment wrapText="1"/>
    </xf>
    <xf numFmtId="0" fontId="7" fillId="17" borderId="7" xfId="0" applyFont="1" applyFill="1" applyBorder="1" applyAlignment="1">
      <alignment wrapText="1"/>
    </xf>
    <xf numFmtId="3" fontId="18" fillId="17" borderId="2" xfId="0" applyNumberFormat="1" applyFont="1" applyFill="1" applyBorder="1" applyAlignment="1">
      <alignment horizontal="center" vertical="center"/>
    </xf>
    <xf numFmtId="3" fontId="18" fillId="17" borderId="9" xfId="0" applyNumberFormat="1" applyFont="1" applyFill="1" applyBorder="1" applyAlignment="1">
      <alignment horizontal="center" vertical="center"/>
    </xf>
    <xf numFmtId="0" fontId="42" fillId="11" borderId="14" xfId="0" applyFont="1" applyFill="1" applyBorder="1" applyAlignment="1">
      <alignment horizontal="left" vertical="center" wrapText="1"/>
    </xf>
    <xf numFmtId="0" fontId="46" fillId="15" borderId="14" xfId="0" applyFont="1" applyFill="1" applyBorder="1" applyAlignment="1">
      <alignment horizontal="left" vertical="center" wrapText="1"/>
    </xf>
    <xf numFmtId="0" fontId="42" fillId="11" borderId="26" xfId="0" applyFont="1" applyFill="1" applyBorder="1" applyAlignment="1">
      <alignment horizontal="left" vertical="center" wrapText="1"/>
    </xf>
    <xf numFmtId="0" fontId="39" fillId="11" borderId="1" xfId="0" applyFont="1" applyFill="1" applyBorder="1" applyAlignment="1">
      <alignment horizontal="left" vertical="center" wrapText="1"/>
    </xf>
    <xf numFmtId="0" fontId="36" fillId="11" borderId="1" xfId="0" applyFont="1" applyFill="1" applyBorder="1" applyAlignment="1">
      <alignment vertical="center" wrapText="1"/>
    </xf>
    <xf numFmtId="0" fontId="36" fillId="11" borderId="14" xfId="0" applyFont="1" applyFill="1" applyBorder="1" applyAlignment="1">
      <alignment horizontal="left" vertical="center" wrapText="1"/>
    </xf>
    <xf numFmtId="0" fontId="36" fillId="11" borderId="14" xfId="0" applyFont="1" applyFill="1" applyBorder="1" applyAlignment="1">
      <alignment horizontal="center" vertical="center" wrapText="1"/>
    </xf>
    <xf numFmtId="0" fontId="36" fillId="11" borderId="0" xfId="0" applyFont="1" applyFill="1" applyAlignment="1">
      <alignment horizontal="left" vertical="top" wrapText="1"/>
    </xf>
    <xf numFmtId="0" fontId="36" fillId="11" borderId="0" xfId="0" applyFont="1" applyFill="1" applyAlignment="1">
      <alignment horizontal="center" vertical="center" wrapText="1"/>
    </xf>
    <xf numFmtId="0" fontId="37" fillId="0" borderId="0" xfId="0" applyFont="1" applyAlignment="1">
      <alignment vertical="center" wrapText="1"/>
    </xf>
    <xf numFmtId="0" fontId="37" fillId="0" borderId="1" xfId="0" applyFont="1" applyBorder="1" applyAlignment="1">
      <alignment vertical="center" wrapText="1"/>
    </xf>
    <xf numFmtId="0" fontId="38" fillId="11" borderId="19" xfId="0" applyFont="1" applyFill="1" applyBorder="1" applyAlignment="1">
      <alignment horizontal="center" vertical="center" wrapText="1"/>
    </xf>
    <xf numFmtId="0" fontId="38" fillId="11" borderId="20" xfId="0" applyFont="1" applyFill="1" applyBorder="1" applyAlignment="1">
      <alignment horizontal="center" vertical="center" wrapText="1"/>
    </xf>
    <xf numFmtId="0" fontId="38" fillId="11" borderId="21" xfId="0" applyFont="1" applyFill="1" applyBorder="1" applyAlignment="1">
      <alignment horizontal="center" vertical="center" wrapText="1"/>
    </xf>
    <xf numFmtId="3" fontId="38" fillId="11" borderId="28" xfId="0" applyNumberFormat="1" applyFont="1" applyFill="1" applyBorder="1" applyAlignment="1">
      <alignment horizontal="center" vertical="center" wrapText="1"/>
    </xf>
    <xf numFmtId="3" fontId="38" fillId="11" borderId="63" xfId="0" applyNumberFormat="1" applyFont="1" applyFill="1" applyBorder="1" applyAlignment="1">
      <alignment horizontal="center" vertical="center" wrapText="1"/>
    </xf>
    <xf numFmtId="3" fontId="38" fillId="11" borderId="49" xfId="0" applyNumberFormat="1" applyFont="1" applyFill="1" applyBorder="1" applyAlignment="1">
      <alignment horizontal="center" vertical="center" wrapText="1"/>
    </xf>
    <xf numFmtId="3" fontId="38" fillId="11" borderId="53" xfId="0" applyNumberFormat="1" applyFont="1" applyFill="1" applyBorder="1" applyAlignment="1">
      <alignment horizontal="center" vertical="center" wrapText="1"/>
    </xf>
    <xf numFmtId="3" fontId="38" fillId="11" borderId="52" xfId="0" applyNumberFormat="1" applyFont="1" applyFill="1" applyBorder="1" applyAlignment="1">
      <alignment horizontal="center" vertical="center" wrapText="1"/>
    </xf>
    <xf numFmtId="3" fontId="38" fillId="11" borderId="64" xfId="0" applyNumberFormat="1" applyFont="1" applyFill="1" applyBorder="1" applyAlignment="1">
      <alignment horizontal="center" vertical="center" wrapText="1"/>
    </xf>
    <xf numFmtId="3" fontId="38" fillId="11" borderId="5" xfId="0" applyNumberFormat="1" applyFont="1" applyFill="1" applyBorder="1" applyAlignment="1">
      <alignment horizontal="center" vertical="center" wrapText="1"/>
    </xf>
    <xf numFmtId="3" fontId="38" fillId="11" borderId="62" xfId="0" applyNumberFormat="1" applyFont="1" applyFill="1" applyBorder="1" applyAlignment="1">
      <alignment horizontal="center" vertical="center" wrapText="1"/>
    </xf>
    <xf numFmtId="3" fontId="38" fillId="11" borderId="51" xfId="0" applyNumberFormat="1" applyFont="1" applyFill="1" applyBorder="1" applyAlignment="1">
      <alignment horizontal="center" vertical="center" wrapText="1"/>
    </xf>
    <xf numFmtId="0" fontId="38" fillId="11" borderId="4" xfId="0" applyFont="1" applyFill="1" applyBorder="1" applyAlignment="1">
      <alignment horizontal="center" vertical="center" wrapText="1"/>
    </xf>
    <xf numFmtId="0" fontId="38" fillId="11" borderId="60" xfId="0" applyFont="1" applyFill="1" applyBorder="1" applyAlignment="1">
      <alignment horizontal="center" vertical="center" wrapText="1"/>
    </xf>
    <xf numFmtId="0" fontId="38" fillId="11" borderId="50" xfId="0" applyFont="1" applyFill="1" applyBorder="1" applyAlignment="1">
      <alignment horizontal="center" vertical="center" wrapText="1"/>
    </xf>
    <xf numFmtId="0" fontId="41" fillId="11" borderId="3" xfId="0" applyFont="1" applyFill="1" applyBorder="1" applyAlignment="1">
      <alignment horizontal="center" vertical="center" wrapText="1"/>
    </xf>
    <xf numFmtId="0" fontId="41" fillId="11" borderId="47" xfId="0" applyFont="1" applyFill="1" applyBorder="1" applyAlignment="1">
      <alignment horizontal="center" vertical="center" wrapText="1"/>
    </xf>
    <xf numFmtId="0" fontId="38" fillId="11" borderId="3" xfId="0" applyFont="1" applyFill="1" applyBorder="1" applyAlignment="1">
      <alignment horizontal="center" vertical="center" wrapText="1"/>
    </xf>
    <xf numFmtId="0" fontId="38" fillId="11" borderId="47" xfId="0" applyFont="1" applyFill="1" applyBorder="1" applyAlignment="1">
      <alignment horizontal="center" vertical="center" wrapText="1"/>
    </xf>
    <xf numFmtId="0" fontId="38" fillId="11" borderId="3" xfId="0" applyFont="1" applyFill="1" applyBorder="1" applyAlignment="1">
      <alignment horizontal="left" vertical="top" wrapText="1"/>
    </xf>
    <xf numFmtId="0" fontId="38" fillId="11" borderId="24" xfId="0" applyFont="1" applyFill="1" applyBorder="1" applyAlignment="1">
      <alignment horizontal="left" vertical="top" wrapText="1"/>
    </xf>
    <xf numFmtId="0" fontId="38" fillId="11" borderId="47" xfId="0" applyFont="1" applyFill="1" applyBorder="1" applyAlignment="1">
      <alignment horizontal="left" vertical="top" wrapText="1"/>
    </xf>
    <xf numFmtId="0" fontId="42" fillId="11" borderId="3" xfId="0" applyFont="1" applyFill="1" applyBorder="1" applyAlignment="1">
      <alignment horizontal="center" vertical="center" wrapText="1"/>
    </xf>
    <xf numFmtId="0" fontId="42" fillId="11" borderId="47" xfId="0" applyFont="1" applyFill="1" applyBorder="1" applyAlignment="1">
      <alignment horizontal="center" vertical="center" wrapText="1"/>
    </xf>
    <xf numFmtId="0" fontId="41" fillId="11" borderId="5" xfId="0" applyFont="1" applyFill="1" applyBorder="1" applyAlignment="1">
      <alignment horizontal="center" vertical="center" wrapText="1"/>
    </xf>
    <xf numFmtId="0" fontId="41" fillId="11" borderId="66" xfId="0" applyFont="1" applyFill="1" applyBorder="1" applyAlignment="1">
      <alignment horizontal="center" vertical="center" wrapText="1"/>
    </xf>
    <xf numFmtId="0" fontId="41" fillId="11" borderId="67" xfId="0" applyFont="1" applyFill="1" applyBorder="1" applyAlignment="1">
      <alignment horizontal="center" vertical="center" wrapText="1"/>
    </xf>
    <xf numFmtId="0" fontId="42" fillId="11" borderId="67" xfId="0" applyFont="1" applyFill="1" applyBorder="1" applyAlignment="1">
      <alignment horizontal="center" vertical="center" wrapText="1"/>
    </xf>
    <xf numFmtId="0" fontId="38" fillId="11" borderId="31" xfId="0" applyFont="1" applyFill="1" applyBorder="1" applyAlignment="1">
      <alignment horizontal="center" vertical="center" wrapText="1"/>
    </xf>
    <xf numFmtId="0" fontId="38" fillId="11" borderId="29"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41" fillId="11" borderId="19" xfId="0" applyFont="1" applyFill="1" applyBorder="1" applyAlignment="1">
      <alignment horizontal="center" vertical="center" wrapText="1"/>
    </xf>
    <xf numFmtId="0" fontId="41" fillId="11" borderId="20" xfId="0" applyFont="1" applyFill="1" applyBorder="1" applyAlignment="1">
      <alignment horizontal="center" vertical="center" wrapText="1"/>
    </xf>
    <xf numFmtId="0" fontId="41" fillId="11" borderId="21" xfId="0" applyFont="1" applyFill="1" applyBorder="1" applyAlignment="1">
      <alignment horizontal="center" vertical="center" wrapText="1"/>
    </xf>
    <xf numFmtId="0" fontId="41" fillId="11" borderId="65" xfId="0" applyFont="1" applyFill="1" applyBorder="1" applyAlignment="1">
      <alignment horizontal="center" vertical="center" wrapText="1"/>
    </xf>
    <xf numFmtId="0" fontId="41" fillId="11" borderId="55" xfId="0" applyFont="1" applyFill="1" applyBorder="1" applyAlignment="1">
      <alignment horizontal="center" vertical="center" wrapText="1"/>
    </xf>
    <xf numFmtId="0" fontId="41" fillId="11" borderId="61" xfId="0" applyFont="1" applyFill="1" applyBorder="1" applyAlignment="1">
      <alignment horizontal="center" vertical="center" wrapText="1"/>
    </xf>
    <xf numFmtId="0" fontId="41" fillId="11" borderId="14" xfId="0" applyFont="1" applyFill="1" applyBorder="1" applyAlignment="1">
      <alignment horizontal="center" vertical="center" wrapText="1"/>
    </xf>
    <xf numFmtId="0" fontId="41" fillId="11" borderId="46" xfId="0" applyFont="1" applyFill="1" applyBorder="1" applyAlignment="1">
      <alignment horizontal="center" vertical="center" wrapText="1"/>
    </xf>
    <xf numFmtId="3" fontId="38" fillId="11" borderId="14" xfId="0" applyNumberFormat="1" applyFont="1" applyFill="1" applyBorder="1" applyAlignment="1">
      <alignment horizontal="center" vertical="center" wrapText="1"/>
    </xf>
    <xf numFmtId="3" fontId="38" fillId="11" borderId="55" xfId="0" applyNumberFormat="1" applyFont="1" applyFill="1" applyBorder="1" applyAlignment="1">
      <alignment horizontal="center" vertical="center" wrapText="1"/>
    </xf>
    <xf numFmtId="3" fontId="38" fillId="11" borderId="46" xfId="0" applyNumberFormat="1" applyFont="1" applyFill="1" applyBorder="1" applyAlignment="1">
      <alignment horizontal="center" vertical="center" wrapText="1"/>
    </xf>
    <xf numFmtId="0" fontId="38" fillId="11" borderId="14" xfId="0" applyFont="1" applyFill="1" applyBorder="1" applyAlignment="1">
      <alignment horizontal="center" vertical="center" wrapText="1"/>
    </xf>
    <xf numFmtId="0" fontId="38" fillId="11" borderId="46" xfId="0" applyFont="1" applyFill="1" applyBorder="1" applyAlignment="1">
      <alignment horizontal="center" vertical="center" wrapText="1"/>
    </xf>
    <xf numFmtId="0" fontId="38" fillId="11" borderId="58" xfId="0" applyFont="1" applyFill="1" applyBorder="1" applyAlignment="1">
      <alignment horizontal="left" vertical="top" wrapText="1"/>
    </xf>
    <xf numFmtId="0" fontId="38" fillId="11" borderId="67" xfId="0" applyFont="1" applyFill="1" applyBorder="1" applyAlignment="1">
      <alignment horizontal="left" vertical="top" wrapText="1"/>
    </xf>
    <xf numFmtId="3" fontId="38" fillId="11" borderId="19" xfId="0" applyNumberFormat="1" applyFont="1" applyFill="1" applyBorder="1" applyAlignment="1">
      <alignment horizontal="center" vertical="center" wrapText="1"/>
    </xf>
    <xf numFmtId="3" fontId="38" fillId="11" borderId="20" xfId="0" applyNumberFormat="1" applyFont="1" applyFill="1" applyBorder="1" applyAlignment="1">
      <alignment horizontal="center" vertical="center" wrapText="1"/>
    </xf>
    <xf numFmtId="3" fontId="38" fillId="11" borderId="21" xfId="0" applyNumberFormat="1"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38" fillId="11" borderId="68" xfId="0" applyFont="1" applyFill="1" applyBorder="1" applyAlignment="1">
      <alignment horizontal="center" vertical="center" wrapText="1"/>
    </xf>
    <xf numFmtId="0" fontId="38" fillId="11" borderId="26" xfId="0" applyFont="1" applyFill="1" applyBorder="1" applyAlignment="1">
      <alignment horizontal="center" vertical="center" wrapText="1"/>
    </xf>
    <xf numFmtId="0" fontId="38" fillId="11" borderId="57" xfId="0" applyFont="1" applyFill="1" applyBorder="1" applyAlignment="1">
      <alignment horizontal="center" vertical="center" wrapText="1"/>
    </xf>
    <xf numFmtId="0" fontId="41" fillId="11" borderId="26" xfId="0" applyFont="1" applyFill="1" applyBorder="1" applyAlignment="1">
      <alignment horizontal="center" vertical="center" wrapText="1"/>
    </xf>
    <xf numFmtId="0" fontId="41" fillId="11" borderId="25" xfId="0" applyFont="1" applyFill="1" applyBorder="1" applyAlignment="1">
      <alignment horizontal="center" vertical="center" wrapText="1"/>
    </xf>
    <xf numFmtId="3" fontId="38" fillId="11" borderId="31" xfId="0" applyNumberFormat="1" applyFont="1" applyFill="1" applyBorder="1" applyAlignment="1">
      <alignment horizontal="center" vertical="center" wrapText="1"/>
    </xf>
    <xf numFmtId="3" fontId="38" fillId="11" borderId="29" xfId="0" applyNumberFormat="1" applyFont="1" applyFill="1" applyBorder="1" applyAlignment="1">
      <alignment horizontal="center" vertical="center" wrapText="1"/>
    </xf>
    <xf numFmtId="3" fontId="38" fillId="11" borderId="30" xfId="0" applyNumberFormat="1" applyFont="1" applyFill="1" applyBorder="1" applyAlignment="1">
      <alignment horizontal="center" vertical="center" wrapText="1"/>
    </xf>
    <xf numFmtId="3" fontId="38" fillId="11" borderId="10" xfId="0" applyNumberFormat="1" applyFont="1" applyFill="1" applyBorder="1" applyAlignment="1">
      <alignment horizontal="center" vertical="center" wrapText="1"/>
    </xf>
    <xf numFmtId="3" fontId="38" fillId="11" borderId="18" xfId="0" applyNumberFormat="1" applyFont="1" applyFill="1" applyBorder="1" applyAlignment="1">
      <alignment horizontal="center" vertical="center" wrapText="1"/>
    </xf>
    <xf numFmtId="3" fontId="38" fillId="11" borderId="12" xfId="0" applyNumberFormat="1" applyFont="1" applyFill="1" applyBorder="1" applyAlignment="1">
      <alignment horizontal="center" vertical="center" wrapText="1"/>
    </xf>
    <xf numFmtId="3" fontId="38" fillId="11" borderId="17" xfId="0" applyNumberFormat="1" applyFont="1" applyFill="1" applyBorder="1" applyAlignment="1">
      <alignment horizontal="center" vertical="center" wrapText="1"/>
    </xf>
    <xf numFmtId="3" fontId="38" fillId="11" borderId="11" xfId="0" applyNumberFormat="1" applyFont="1" applyFill="1" applyBorder="1" applyAlignment="1">
      <alignment horizontal="center" vertical="center" wrapText="1"/>
    </xf>
    <xf numFmtId="0" fontId="38" fillId="11" borderId="67" xfId="0" applyFont="1" applyFill="1" applyBorder="1" applyAlignment="1">
      <alignment horizontal="center" vertical="center" wrapText="1"/>
    </xf>
    <xf numFmtId="0" fontId="31" fillId="0" borderId="19" xfId="0" applyFont="1" applyBorder="1" applyAlignment="1">
      <alignment wrapText="1"/>
    </xf>
    <xf numFmtId="0" fontId="0" fillId="0" borderId="20" xfId="0" applyBorder="1" applyAlignment="1">
      <alignment wrapText="1"/>
    </xf>
    <xf numFmtId="0" fontId="0" fillId="0" borderId="21" xfId="0" applyBorder="1" applyAlignment="1">
      <alignment wrapText="1"/>
    </xf>
    <xf numFmtId="0" fontId="23" fillId="11" borderId="56" xfId="0" applyFont="1" applyFill="1" applyBorder="1" applyAlignment="1">
      <alignment horizontal="center" vertical="center" wrapText="1"/>
    </xf>
    <xf numFmtId="3" fontId="11" fillId="0" borderId="19" xfId="0" applyNumberFormat="1" applyFont="1" applyBorder="1" applyAlignment="1">
      <alignment horizontal="center" vertical="center" wrapText="1"/>
    </xf>
    <xf numFmtId="3" fontId="11" fillId="0" borderId="20" xfId="0" applyNumberFormat="1" applyFont="1" applyBorder="1" applyAlignment="1">
      <alignment horizontal="center" vertical="center" wrapText="1"/>
    </xf>
    <xf numFmtId="3" fontId="11" fillId="0" borderId="27" xfId="0" applyNumberFormat="1" applyFont="1" applyBorder="1" applyAlignment="1">
      <alignment horizontal="center" vertical="center" wrapText="1"/>
    </xf>
    <xf numFmtId="3" fontId="11" fillId="0" borderId="54" xfId="0" applyNumberFormat="1" applyFont="1" applyBorder="1" applyAlignment="1">
      <alignment horizontal="center" vertical="center" wrapText="1"/>
    </xf>
    <xf numFmtId="0" fontId="11" fillId="0" borderId="56" xfId="0" applyFont="1" applyBorder="1" applyAlignment="1">
      <alignment horizontal="center" vertical="center" wrapText="1"/>
    </xf>
    <xf numFmtId="3" fontId="11" fillId="0" borderId="17" xfId="0" applyNumberFormat="1" applyFont="1" applyBorder="1" applyAlignment="1">
      <alignment horizontal="center" vertical="center" wrapText="1"/>
    </xf>
    <xf numFmtId="3" fontId="11" fillId="0" borderId="15" xfId="0" applyNumberFormat="1" applyFont="1" applyBorder="1" applyAlignment="1">
      <alignment horizontal="center" vertical="center" wrapText="1"/>
    </xf>
    <xf numFmtId="0" fontId="24" fillId="11" borderId="56" xfId="0" applyFont="1" applyFill="1" applyBorder="1" applyAlignment="1">
      <alignment horizontal="center" vertical="center" wrapText="1"/>
    </xf>
    <xf numFmtId="0" fontId="25" fillId="11" borderId="56" xfId="0" applyFont="1" applyFill="1" applyBorder="1" applyAlignment="1">
      <alignment horizontal="center" vertical="center" wrapText="1"/>
    </xf>
    <xf numFmtId="3" fontId="23" fillId="11" borderId="31" xfId="0" applyNumberFormat="1" applyFont="1" applyFill="1" applyBorder="1" applyAlignment="1">
      <alignment horizontal="center" vertical="center" wrapText="1"/>
    </xf>
    <xf numFmtId="3" fontId="23" fillId="11" borderId="29" xfId="0" applyNumberFormat="1" applyFont="1" applyFill="1" applyBorder="1" applyAlignment="1">
      <alignment horizontal="center" vertical="center" wrapText="1"/>
    </xf>
    <xf numFmtId="3" fontId="23" fillId="11" borderId="30" xfId="0" applyNumberFormat="1" applyFont="1" applyFill="1" applyBorder="1" applyAlignment="1">
      <alignment horizontal="center" vertical="center" wrapText="1"/>
    </xf>
    <xf numFmtId="3" fontId="23" fillId="11" borderId="10" xfId="0" applyNumberFormat="1" applyFont="1" applyFill="1" applyBorder="1" applyAlignment="1">
      <alignment horizontal="center" vertical="center" wrapText="1"/>
    </xf>
    <xf numFmtId="3" fontId="23" fillId="11" borderId="18" xfId="0" applyNumberFormat="1" applyFont="1" applyFill="1" applyBorder="1" applyAlignment="1">
      <alignment horizontal="center" vertical="center" wrapText="1"/>
    </xf>
    <xf numFmtId="3" fontId="23" fillId="11" borderId="12" xfId="0" applyNumberFormat="1" applyFont="1" applyFill="1" applyBorder="1" applyAlignment="1">
      <alignment horizontal="center" vertical="center" wrapText="1"/>
    </xf>
    <xf numFmtId="3" fontId="11" fillId="0" borderId="21" xfId="0" applyNumberFormat="1" applyFont="1" applyBorder="1" applyAlignment="1">
      <alignment horizontal="center" vertical="center" wrapText="1"/>
    </xf>
    <xf numFmtId="3" fontId="0" fillId="0" borderId="20" xfId="0" applyNumberFormat="1" applyBorder="1" applyAlignment="1">
      <alignment horizontal="center" vertical="center"/>
    </xf>
    <xf numFmtId="0" fontId="22" fillId="0" borderId="0" xfId="0" applyFont="1" applyAlignment="1">
      <alignment horizontal="center" vertical="center"/>
    </xf>
    <xf numFmtId="3" fontId="21" fillId="10" borderId="39" xfId="0" applyNumberFormat="1" applyFont="1" applyFill="1" applyBorder="1" applyAlignment="1">
      <alignment horizontal="center" vertical="center" wrapText="1"/>
    </xf>
    <xf numFmtId="3" fontId="21" fillId="10" borderId="40" xfId="0" applyNumberFormat="1" applyFont="1" applyFill="1" applyBorder="1" applyAlignment="1">
      <alignment horizontal="center" vertical="center" wrapText="1"/>
    </xf>
    <xf numFmtId="0" fontId="20" fillId="9" borderId="31" xfId="0" applyFont="1" applyFill="1" applyBorder="1" applyAlignment="1">
      <alignment horizontal="justify" vertical="center" wrapText="1"/>
    </xf>
    <xf numFmtId="0" fontId="20" fillId="9" borderId="8" xfId="0" applyFont="1" applyFill="1" applyBorder="1" applyAlignment="1">
      <alignment horizontal="justify" vertical="center" wrapText="1"/>
    </xf>
    <xf numFmtId="0" fontId="20" fillId="9" borderId="42" xfId="0" applyFont="1" applyFill="1" applyBorder="1" applyAlignment="1">
      <alignment horizontal="justify" vertical="center" wrapText="1"/>
    </xf>
    <xf numFmtId="0" fontId="20" fillId="9" borderId="29" xfId="0" applyFont="1" applyFill="1" applyBorder="1" applyAlignment="1">
      <alignment horizontal="center" vertical="center" wrapText="1"/>
    </xf>
    <xf numFmtId="0" fontId="20" fillId="9" borderId="0" xfId="0" applyFont="1" applyFill="1" applyAlignment="1">
      <alignment horizontal="center" vertical="center" wrapText="1"/>
    </xf>
    <xf numFmtId="0" fontId="20" fillId="9" borderId="32" xfId="0" applyFont="1" applyFill="1" applyBorder="1" applyAlignment="1">
      <alignment horizontal="center" vertical="center" wrapText="1"/>
    </xf>
    <xf numFmtId="0" fontId="16" fillId="10" borderId="43" xfId="0" applyFont="1" applyFill="1" applyBorder="1" applyAlignment="1">
      <alignment horizontal="center" vertical="center" wrapText="1"/>
    </xf>
    <xf numFmtId="0" fontId="16" fillId="10" borderId="35" xfId="0" applyFont="1" applyFill="1" applyBorder="1" applyAlignment="1">
      <alignment horizontal="center" vertical="center" wrapText="1"/>
    </xf>
    <xf numFmtId="0" fontId="16" fillId="10" borderId="41" xfId="0" applyFont="1" applyFill="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3" fontId="17" fillId="0" borderId="44"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cellXfs>
  <cellStyles count="16">
    <cellStyle name="Accent2" xfId="1" builtinId="33"/>
    <cellStyle name="Accent5" xfId="2" builtinId="45"/>
    <cellStyle name="Accent6" xfId="3" builtinId="49"/>
    <cellStyle name="Comma" xfId="4" builtinId="3"/>
    <cellStyle name="Comma 2 2" xfId="15" xr:uid="{00000000-0005-0000-0000-000004000000}"/>
    <cellStyle name="Comma 3" xfId="5" xr:uid="{00000000-0005-0000-0000-000005000000}"/>
    <cellStyle name="Comma 5" xfId="6" xr:uid="{00000000-0005-0000-0000-000006000000}"/>
    <cellStyle name="Normal" xfId="0" builtinId="0"/>
    <cellStyle name="Normal 113" xfId="7" xr:uid="{00000000-0005-0000-0000-000008000000}"/>
    <cellStyle name="Normal 117" xfId="8" xr:uid="{00000000-0005-0000-0000-000009000000}"/>
    <cellStyle name="Normal 127" xfId="9" xr:uid="{00000000-0005-0000-0000-00000A000000}"/>
    <cellStyle name="Normal 3" xfId="10" xr:uid="{00000000-0005-0000-0000-00000B000000}"/>
    <cellStyle name="Normal 3 4" xfId="11" xr:uid="{00000000-0005-0000-0000-00000C000000}"/>
    <cellStyle name="Normal 4 2" xfId="12" xr:uid="{00000000-0005-0000-0000-00000D000000}"/>
    <cellStyle name="Normal 5 4" xfId="13" xr:uid="{00000000-0005-0000-0000-00000E000000}"/>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alcChain" Target="calcChain.xml"/><Relationship Id="rId5" Type="http://schemas.openxmlformats.org/officeDocument/2006/relationships/chartsheet" Target="chartsheets/sheet2.xml"/><Relationship Id="rId10" Type="http://schemas.microsoft.com/office/2017/10/relationships/person" Target="persons/person.xml"/><Relationship Id="rId4" Type="http://schemas.openxmlformats.org/officeDocument/2006/relationships/chartsheet" Target="chartsheets/sheet1.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Kostot e PV- NDARJA E SHPENZIMEVE</a:t>
            </a:r>
          </a:p>
        </c:rich>
      </c:tx>
      <c:layout>
        <c:manualLayout>
          <c:xMode val="edge"/>
          <c:yMode val="edge"/>
          <c:x val="0.27308782556026651"/>
          <c:y val="1.0085728693898134E-2"/>
        </c:manualLayout>
      </c:layout>
      <c:overlay val="0"/>
    </c:title>
    <c:autoTitleDeleted val="0"/>
    <c:plotArea>
      <c:layout>
        <c:manualLayout>
          <c:layoutTarget val="inner"/>
          <c:xMode val="edge"/>
          <c:yMode val="edge"/>
          <c:x val="0.19344651149375561"/>
          <c:y val="0.10637981901278981"/>
          <c:w val="0.63037166507229181"/>
          <c:h val="0.91940638859904888"/>
        </c:manualLayout>
      </c:layout>
      <c:pieChart>
        <c:varyColors val="1"/>
        <c:ser>
          <c:idx val="0"/>
          <c:order val="0"/>
          <c:dPt>
            <c:idx val="0"/>
            <c:bubble3D val="0"/>
            <c:extLst>
              <c:ext xmlns:c16="http://schemas.microsoft.com/office/drawing/2014/chart" uri="{C3380CC4-5D6E-409C-BE32-E72D297353CC}">
                <c16:uniqueId val="{00000000-59E5-4378-8DD9-3A8B04A4F3E6}"/>
              </c:ext>
            </c:extLst>
          </c:dPt>
          <c:dPt>
            <c:idx val="1"/>
            <c:bubble3D val="0"/>
            <c:extLst>
              <c:ext xmlns:c16="http://schemas.microsoft.com/office/drawing/2014/chart" uri="{C3380CC4-5D6E-409C-BE32-E72D297353CC}">
                <c16:uniqueId val="{00000001-59E5-4378-8DD9-3A8B04A4F3E6}"/>
              </c:ext>
            </c:extLst>
          </c:dPt>
          <c:dPt>
            <c:idx val="2"/>
            <c:bubble3D val="0"/>
            <c:extLst>
              <c:ext xmlns:c16="http://schemas.microsoft.com/office/drawing/2014/chart" uri="{C3380CC4-5D6E-409C-BE32-E72D297353CC}">
                <c16:uniqueId val="{00000002-59E5-4378-8DD9-3A8B04A4F3E6}"/>
              </c:ext>
            </c:extLst>
          </c:dPt>
          <c:dLbls>
            <c:dLbl>
              <c:idx val="0"/>
              <c:layout>
                <c:manualLayout>
                  <c:x val="-3.3461048138213489E-2"/>
                  <c:y val="-0.12760114516699028"/>
                </c:manualLayout>
              </c:layout>
              <c:tx>
                <c:rich>
                  <a:bodyPr/>
                  <a:lstStyle/>
                  <a:p>
                    <a:r>
                      <a:rPr lang="en-US"/>
                      <a:t>PBA 2026-2028</a:t>
                    </a:r>
                  </a:p>
                  <a:p>
                    <a:r>
                      <a:rPr lang="en-US"/>
                      <a:t>45</a:t>
                    </a:r>
                  </a:p>
                  <a:p>
                    <a:r>
                      <a:rPr lang="en-US" baseline="0"/>
                      <a:t> </a:t>
                    </a:r>
                    <a:r>
                      <a:rPr lang="en-US"/>
                      <a:t>%</a:t>
                    </a:r>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0-59E5-4378-8DD9-3A8B04A4F3E6}"/>
                </c:ext>
              </c:extLst>
            </c:dLbl>
            <c:dLbl>
              <c:idx val="1"/>
              <c:layout>
                <c:manualLayout>
                  <c:x val="-2.4608231663349772E-2"/>
                  <c:y val="1.67902764045568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9E5-4378-8DD9-3A8B04A4F3E6}"/>
                </c:ext>
              </c:extLst>
            </c:dLbl>
            <c:dLbl>
              <c:idx val="2"/>
              <c:delete val="1"/>
              <c:extLst>
                <c:ext xmlns:c15="http://schemas.microsoft.com/office/drawing/2012/chart" uri="{CE6537A1-D6FC-4f65-9D91-7224C49458BB}"/>
                <c:ext xmlns:c16="http://schemas.microsoft.com/office/drawing/2014/chart" uri="{C3380CC4-5D6E-409C-BE32-E72D297353CC}">
                  <c16:uniqueId val="{00000002-59E5-4378-8DD9-3A8B04A4F3E6}"/>
                </c:ext>
              </c:extLst>
            </c:dLbl>
            <c:dLbl>
              <c:idx val="3"/>
              <c:layout>
                <c:manualLayout>
                  <c:x val="0.20659282974243603"/>
                  <c:y val="0.22968587322953768"/>
                </c:manualLayout>
              </c:layout>
              <c:tx>
                <c:rich>
                  <a:bodyPr/>
                  <a:lstStyle/>
                  <a:p>
                    <a:r>
                      <a:rPr lang="en-US"/>
                      <a:t>Hendek financiar 2021-2025
4</a:t>
                    </a:r>
                    <a:r>
                      <a:rPr lang="en-US" baseline="0"/>
                      <a:t> </a:t>
                    </a:r>
                    <a:r>
                      <a:rPr lang="en-US"/>
                      <a:t>%</a:t>
                    </a:r>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ACD3-4C2D-8CB5-B8A21EC0BD16}"/>
                </c:ext>
              </c:extLst>
            </c:dLbl>
            <c:spPr>
              <a:noFill/>
              <a:ln>
                <a:noFill/>
              </a:ln>
              <a:effectLst/>
            </c:spPr>
            <c:txPr>
              <a:bodyPr rot="0" vert="horz"/>
              <a:lstStyle/>
              <a:p>
                <a:pPr>
                  <a:defRPr sz="1050" b="1"/>
                </a:pPr>
                <a:endParaRPr lang="en-US"/>
              </a:p>
            </c:txPr>
            <c:dLblPos val="ctr"/>
            <c:showLegendKey val="0"/>
            <c:showVal val="0"/>
            <c:showCatName val="1"/>
            <c:showSerName val="0"/>
            <c:showPercent val="1"/>
            <c:showBubbleSize val="0"/>
            <c:showLeaderLines val="1"/>
            <c:extLst>
              <c:ext xmlns:c15="http://schemas.microsoft.com/office/drawing/2012/chart" uri="{CE6537A1-D6FC-4f65-9D91-7224C49458BB}"/>
            </c:extLst>
          </c:dLbls>
          <c:cat>
            <c:strRef>
              <c:f>'Totali i Qëllimit të Politikav '!$G$37:$G$39</c:f>
              <c:strCache>
                <c:ptCount val="3"/>
                <c:pt idx="0">
                  <c:v>PBA 2026-2028</c:v>
                </c:pt>
                <c:pt idx="1">
                  <c:v>FInancimi I Huaj</c:v>
                </c:pt>
                <c:pt idx="2">
                  <c:v>Hendek financiar 2026-2028</c:v>
                </c:pt>
              </c:strCache>
            </c:strRef>
          </c:cat>
          <c:val>
            <c:numRef>
              <c:f>'Totali i Qëllimit të Politikav '!$H$37:$H$39</c:f>
              <c:numCache>
                <c:formatCode>#,##0</c:formatCode>
                <c:ptCount val="3"/>
                <c:pt idx="0">
                  <c:v>25826759337</c:v>
                </c:pt>
                <c:pt idx="1">
                  <c:v>30264935000</c:v>
                </c:pt>
                <c:pt idx="2">
                  <c:v>0</c:v>
                </c:pt>
              </c:numCache>
            </c:numRef>
          </c:val>
          <c:extLst>
            <c:ext xmlns:c16="http://schemas.microsoft.com/office/drawing/2014/chart" uri="{C3380CC4-5D6E-409C-BE32-E72D297353CC}">
              <c16:uniqueId val="{00000003-59E5-4378-8DD9-3A8B04A4F3E6}"/>
            </c:ext>
          </c:extLst>
        </c:ser>
        <c:dLbls>
          <c:showLegendKey val="0"/>
          <c:showVal val="0"/>
          <c:showCatName val="0"/>
          <c:showSerName val="0"/>
          <c:showPercent val="0"/>
          <c:showBubbleSize val="0"/>
          <c:showLeaderLines val="1"/>
        </c:dLbls>
        <c:firstSliceAng val="0"/>
      </c:pieChart>
    </c:plotArea>
    <c:plotVisOnly val="1"/>
    <c:dispBlanksAs val="zero"/>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Natyra</a:t>
            </a:r>
            <a:r>
              <a:rPr lang="en-US" baseline="0"/>
              <a:t> Ekonomike e Kostove të </a:t>
            </a:r>
            <a:r>
              <a:rPr lang="en-US"/>
              <a:t>Planit te Veprimit</a:t>
            </a:r>
          </a:p>
          <a:p>
            <a:pPr>
              <a:defRPr/>
            </a:pPr>
            <a:endParaRPr lang="en-US"/>
          </a:p>
        </c:rich>
      </c:tx>
      <c:layout>
        <c:manualLayout>
          <c:xMode val="edge"/>
          <c:yMode val="edge"/>
          <c:x val="0.22354608538777701"/>
          <c:y val="1.6718481343178587E-2"/>
        </c:manualLayout>
      </c:layout>
      <c:overlay val="0"/>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018433596246668E-2"/>
          <c:y val="0.12449163722146081"/>
          <c:w val="0.80897887323943718"/>
          <c:h val="0.72110552763819191"/>
        </c:manualLayout>
      </c:layout>
      <c:pie3DChart>
        <c:varyColors val="1"/>
        <c:ser>
          <c:idx val="0"/>
          <c:order val="0"/>
          <c:dPt>
            <c:idx val="0"/>
            <c:bubble3D val="0"/>
            <c:extLst>
              <c:ext xmlns:c16="http://schemas.microsoft.com/office/drawing/2014/chart" uri="{C3380CC4-5D6E-409C-BE32-E72D297353CC}">
                <c16:uniqueId val="{00000000-B3CC-43F5-94BE-C2C3A6E06997}"/>
              </c:ext>
            </c:extLst>
          </c:dPt>
          <c:dPt>
            <c:idx val="1"/>
            <c:bubble3D val="0"/>
            <c:extLst>
              <c:ext xmlns:c16="http://schemas.microsoft.com/office/drawing/2014/chart" uri="{C3380CC4-5D6E-409C-BE32-E72D297353CC}">
                <c16:uniqueId val="{00000001-B3CC-43F5-94BE-C2C3A6E06997}"/>
              </c:ext>
            </c:extLst>
          </c:dPt>
          <c:dLbls>
            <c:dLbl>
              <c:idx val="0"/>
              <c:layout>
                <c:manualLayout>
                  <c:x val="-9.951336852124254E-2"/>
                  <c:y val="-0.119497619529782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3CC-43F5-94BE-C2C3A6E06997}"/>
                </c:ext>
              </c:extLst>
            </c:dLbl>
            <c:dLbl>
              <c:idx val="1"/>
              <c:layout>
                <c:manualLayout>
                  <c:x val="4.1856306423235554E-2"/>
                  <c:y val="8.21929709618370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3CC-43F5-94BE-C2C3A6E06997}"/>
                </c:ext>
              </c:extLst>
            </c:dLbl>
            <c:spPr>
              <a:noFill/>
              <a:ln>
                <a:noFill/>
              </a:ln>
              <a:effectLst/>
            </c:spPr>
            <c:txPr>
              <a:bodyPr/>
              <a:lstStyle/>
              <a:p>
                <a:pPr>
                  <a:defRPr sz="1200" b="1"/>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'Totali i Qëllimit të Politikav '!$G$42:$G$43</c:f>
              <c:strCache>
                <c:ptCount val="2"/>
                <c:pt idx="0">
                  <c:v>Kosto Korente </c:v>
                </c:pt>
                <c:pt idx="1">
                  <c:v>Kosto kapitale</c:v>
                </c:pt>
              </c:strCache>
            </c:strRef>
          </c:cat>
          <c:val>
            <c:numRef>
              <c:f>'Totali i Qëllimit të Politikav '!$H$42:$H$43</c:f>
              <c:numCache>
                <c:formatCode>#,##0</c:formatCode>
                <c:ptCount val="2"/>
                <c:pt idx="0">
                  <c:v>21424885339</c:v>
                </c:pt>
                <c:pt idx="1">
                  <c:v>34666808998</c:v>
                </c:pt>
              </c:numCache>
            </c:numRef>
          </c:val>
          <c:extLst>
            <c:ext xmlns:c16="http://schemas.microsoft.com/office/drawing/2014/chart" uri="{C3380CC4-5D6E-409C-BE32-E72D297353CC}">
              <c16:uniqueId val="{00000002-B3CC-43F5-94BE-C2C3A6E06997}"/>
            </c:ext>
          </c:extLst>
        </c:ser>
        <c:dLbls>
          <c:showLegendKey val="0"/>
          <c:showVal val="0"/>
          <c:showCatName val="0"/>
          <c:showSerName val="0"/>
          <c:showPercent val="0"/>
          <c:showBubbleSize val="0"/>
          <c:showLeaderLines val="1"/>
        </c:dLbls>
      </c:pie3DChart>
    </c:plotArea>
    <c:plotVisOnly val="1"/>
    <c:dispBlanksAs val="zero"/>
    <c:showDLblsOverMax val="0"/>
  </c:char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atin typeface="Arial Black" panose="020B0A04020102020204" pitchFamily="34" charset="0"/>
              </a:rPr>
              <a:t>Kosto</a:t>
            </a:r>
            <a:r>
              <a:rPr lang="en-US" baseline="0">
                <a:latin typeface="Arial Black" panose="020B0A04020102020204" pitchFamily="34" charset="0"/>
              </a:rPr>
              <a:t> të lidhura me qëllimet e politikave </a:t>
            </a:r>
            <a:endParaRPr lang="en-US">
              <a:latin typeface="Arial Black" panose="020B0A04020102020204" pitchFamily="34" charset="0"/>
            </a:endParaRPr>
          </a:p>
        </c:rich>
      </c:tx>
      <c:overlay val="0"/>
      <c:spPr>
        <a:noFill/>
        <a:ln w="25400">
          <a:noFill/>
        </a:ln>
      </c:spPr>
    </c:title>
    <c:autoTitleDeleted val="0"/>
    <c:plotArea>
      <c:layout>
        <c:manualLayout>
          <c:layoutTarget val="inner"/>
          <c:xMode val="edge"/>
          <c:yMode val="edge"/>
          <c:x val="9.4427082040288296E-2"/>
          <c:y val="0.10591454124470739"/>
          <c:w val="0.78849550227215892"/>
          <c:h val="0.83343307925958854"/>
        </c:manualLayout>
      </c:layout>
      <c:barChart>
        <c:barDir val="col"/>
        <c:grouping val="percentStacked"/>
        <c:varyColors val="0"/>
        <c:ser>
          <c:idx val="0"/>
          <c:order val="0"/>
          <c:tx>
            <c:strRef>
              <c:f>'Totali i Qëllimit të Politikav '!$K$35</c:f>
              <c:strCache>
                <c:ptCount val="1"/>
                <c:pt idx="0">
                  <c:v>Kosto Korente</c:v>
                </c:pt>
              </c:strCache>
            </c:strRef>
          </c:tx>
          <c:spPr>
            <a:solidFill>
              <a:srgbClr val="5B9BD5"/>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Qëllimit të Politikav '!$J$36:$J$38</c:f>
              <c:strCache>
                <c:ptCount val="3"/>
                <c:pt idx="0">
                  <c:v>Qëllimi i Politikës I</c:v>
                </c:pt>
                <c:pt idx="1">
                  <c:v>Qëllimi i Politikës II</c:v>
                </c:pt>
                <c:pt idx="2">
                  <c:v>Qëllimi i Politikës III</c:v>
                </c:pt>
              </c:strCache>
            </c:strRef>
          </c:cat>
          <c:val>
            <c:numRef>
              <c:f>'Totali i Qëllimit të Politikav '!$K$36:$K$38</c:f>
              <c:numCache>
                <c:formatCode>#,##0</c:formatCode>
                <c:ptCount val="3"/>
                <c:pt idx="0">
                  <c:v>12681193149</c:v>
                </c:pt>
                <c:pt idx="1">
                  <c:v>7798399066</c:v>
                </c:pt>
                <c:pt idx="2">
                  <c:v>945293124</c:v>
                </c:pt>
              </c:numCache>
            </c:numRef>
          </c:val>
          <c:extLst>
            <c:ext xmlns:c16="http://schemas.microsoft.com/office/drawing/2014/chart" uri="{C3380CC4-5D6E-409C-BE32-E72D297353CC}">
              <c16:uniqueId val="{00000000-6A1C-42D3-B41C-F2E4F4479BA2}"/>
            </c:ext>
          </c:extLst>
        </c:ser>
        <c:ser>
          <c:idx val="1"/>
          <c:order val="1"/>
          <c:tx>
            <c:strRef>
              <c:f>'Totali i Qëllimit të Politikav '!$L$35</c:f>
              <c:strCache>
                <c:ptCount val="1"/>
                <c:pt idx="0">
                  <c:v>Kosto Kapitale</c:v>
                </c:pt>
              </c:strCache>
            </c:strRef>
          </c:tx>
          <c:spPr>
            <a:solidFill>
              <a:srgbClr val="ED7D31"/>
            </a:solidFill>
            <a:ln w="25400">
              <a:noFill/>
            </a:ln>
          </c:spPr>
          <c:invertIfNegative val="0"/>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 i Qëllimit të Politikav '!$J$36:$J$38</c:f>
              <c:strCache>
                <c:ptCount val="3"/>
                <c:pt idx="0">
                  <c:v>Qëllimi i Politikës I</c:v>
                </c:pt>
                <c:pt idx="1">
                  <c:v>Qëllimi i Politikës II</c:v>
                </c:pt>
                <c:pt idx="2">
                  <c:v>Qëllimi i Politikës III</c:v>
                </c:pt>
              </c:strCache>
            </c:strRef>
          </c:cat>
          <c:val>
            <c:numRef>
              <c:f>'Totali i Qëllimit të Politikav '!$L$36:$L$38</c:f>
              <c:numCache>
                <c:formatCode>#,##0</c:formatCode>
                <c:ptCount val="3"/>
                <c:pt idx="0">
                  <c:v>468287000</c:v>
                </c:pt>
                <c:pt idx="1">
                  <c:v>34198521998</c:v>
                </c:pt>
                <c:pt idx="2">
                  <c:v>0</c:v>
                </c:pt>
              </c:numCache>
            </c:numRef>
          </c:val>
          <c:extLst>
            <c:ext xmlns:c16="http://schemas.microsoft.com/office/drawing/2014/chart" uri="{C3380CC4-5D6E-409C-BE32-E72D297353CC}">
              <c16:uniqueId val="{00000001-6A1C-42D3-B41C-F2E4F4479BA2}"/>
            </c:ext>
          </c:extLst>
        </c:ser>
        <c:dLbls>
          <c:showLegendKey val="0"/>
          <c:showVal val="0"/>
          <c:showCatName val="0"/>
          <c:showSerName val="0"/>
          <c:showPercent val="0"/>
          <c:showBubbleSize val="0"/>
        </c:dLbls>
        <c:gapWidth val="55"/>
        <c:overlap val="100"/>
        <c:axId val="199270784"/>
        <c:axId val="199272320"/>
      </c:barChart>
      <c:catAx>
        <c:axId val="19927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crossAx val="199272320"/>
        <c:crosses val="autoZero"/>
        <c:auto val="1"/>
        <c:lblAlgn val="ctr"/>
        <c:lblOffset val="100"/>
        <c:noMultiLvlLbl val="0"/>
      </c:catAx>
      <c:valAx>
        <c:axId val="199272320"/>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99270784"/>
        <c:crosses val="autoZero"/>
        <c:crossBetween val="between"/>
      </c:valAx>
      <c:spPr>
        <a:noFill/>
        <a:ln w="25400">
          <a:noFill/>
        </a:ln>
      </c:spPr>
    </c:plotArea>
    <c:legend>
      <c:legendPos val="r"/>
      <c:layout>
        <c:manualLayout>
          <c:xMode val="edge"/>
          <c:yMode val="edge"/>
          <c:x val="0.89524647887323927"/>
          <c:y val="0.49748743718592997"/>
          <c:w val="9.9471830985915513E-2"/>
          <c:h val="7.0351758793969849E-2"/>
        </c:manualLayout>
      </c:layout>
      <c:overlay val="0"/>
      <c:spPr>
        <a:noFill/>
        <a:ln w="25400">
          <a:noFill/>
        </a:ln>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tabColor theme="9" tint="-0.249977111117893"/>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tabColor theme="9" tint="-0.249977111117893"/>
  </sheetPr>
  <sheetViews>
    <sheetView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39175" cy="6276975"/>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39175" cy="6276975"/>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86875" cy="6048375"/>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Jonida Hallvaxhiu" id="{7AFBF56E-6D90-4D0C-8C01-10EB8FD38C8E}" userId="1e16905e0af13078"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32" dT="2025-08-21T00:44:55.04" personId="{7AFBF56E-6D90-4D0C-8C01-10EB8FD38C8E}" id="{F38004F1-27A9-43F5-89DF-B0EFC90D8DCF}">
    <text>Vlera eshte ne varesi dhe te volumeve te aseteve te sekuestruara / konfiskuara, por referuar vitit te fundit kjo vlere ka qene mbi 10 mil eur asete te kaluara ne favor te inst me qellim perfitim social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B200"/>
  <sheetViews>
    <sheetView tabSelected="1" topLeftCell="A5" zoomScale="112" zoomScaleNormal="112" zoomScaleSheetLayoutView="87" workbookViewId="0">
      <pane ySplit="4" topLeftCell="A187" activePane="bottomLeft" state="frozen"/>
      <selection activeCell="Q5" sqref="Q5"/>
      <selection pane="bottomLeft" activeCell="F184" sqref="F184"/>
    </sheetView>
  </sheetViews>
  <sheetFormatPr defaultColWidth="8.85546875" defaultRowHeight="11.25" x14ac:dyDescent="0.2"/>
  <cols>
    <col min="1" max="1" width="2.42578125" style="56" customWidth="1"/>
    <col min="2" max="2" width="6" style="140" customWidth="1"/>
    <col min="3" max="3" width="53.42578125" style="184" customWidth="1"/>
    <col min="4" max="4" width="11.5703125" style="56" customWidth="1"/>
    <col min="5" max="5" width="21.7109375" style="142" customWidth="1"/>
    <col min="6" max="6" width="27.28515625" style="141" customWidth="1"/>
    <col min="7" max="7" width="9.5703125" style="141" customWidth="1"/>
    <col min="8" max="8" width="8.5703125" style="141" customWidth="1"/>
    <col min="9" max="9" width="13.7109375" style="143" customWidth="1"/>
    <col min="10" max="10" width="10.5703125" style="143" customWidth="1"/>
    <col min="11" max="11" width="13.28515625" style="143" customWidth="1"/>
    <col min="12" max="12" width="10.42578125" style="143" customWidth="1"/>
    <col min="13" max="13" width="11" style="143" customWidth="1"/>
    <col min="14" max="14" width="11.140625" style="143" customWidth="1"/>
    <col min="15" max="15" width="10.5703125" style="143" customWidth="1"/>
    <col min="16" max="16" width="11.7109375" style="143" customWidth="1"/>
    <col min="17" max="17" width="11.140625" style="143" customWidth="1"/>
    <col min="18" max="18" width="12" style="143" customWidth="1"/>
    <col min="19" max="19" width="10.7109375" style="143" customWidth="1"/>
    <col min="20" max="21" width="14.140625" style="143" customWidth="1"/>
    <col min="22" max="22" width="12.5703125" style="143" customWidth="1"/>
    <col min="23" max="23" width="13.140625" style="143" customWidth="1"/>
    <col min="24" max="24" width="12.7109375" style="143" customWidth="1"/>
    <col min="25" max="25" width="10.85546875" style="143" customWidth="1"/>
    <col min="26" max="26" width="14" style="144" customWidth="1"/>
    <col min="27" max="27" width="12.7109375" style="143" customWidth="1"/>
    <col min="28" max="28" width="15.140625" style="143" customWidth="1"/>
    <col min="29" max="16384" width="8.85546875" style="56"/>
  </cols>
  <sheetData>
    <row r="1" spans="2:28" ht="17.25" hidden="1" customHeight="1" x14ac:dyDescent="0.2">
      <c r="B1" s="241" t="s">
        <v>258</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3"/>
    </row>
    <row r="2" spans="2:28" ht="16.5" hidden="1" customHeight="1" x14ac:dyDescent="0.2">
      <c r="B2" s="244" t="s">
        <v>257</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6"/>
    </row>
    <row r="3" spans="2:28" ht="10.5" hidden="1" customHeight="1" x14ac:dyDescent="0.2">
      <c r="B3" s="244" t="s">
        <v>259</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6"/>
    </row>
    <row r="4" spans="2:28" ht="24.75" hidden="1" customHeight="1" x14ac:dyDescent="0.2">
      <c r="B4" s="247" t="s">
        <v>129</v>
      </c>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9"/>
    </row>
    <row r="5" spans="2:28" ht="27.75" customHeight="1" x14ac:dyDescent="0.2">
      <c r="B5" s="225" t="s">
        <v>0</v>
      </c>
      <c r="C5" s="232" t="s">
        <v>45</v>
      </c>
      <c r="D5" s="79" t="s">
        <v>46</v>
      </c>
      <c r="E5" s="255" t="s">
        <v>47</v>
      </c>
      <c r="F5" s="256"/>
      <c r="G5" s="250" t="s">
        <v>54</v>
      </c>
      <c r="H5" s="251"/>
      <c r="I5" s="216" t="s">
        <v>267</v>
      </c>
      <c r="J5" s="217"/>
      <c r="K5" s="218"/>
      <c r="L5" s="216" t="s">
        <v>268</v>
      </c>
      <c r="M5" s="217"/>
      <c r="N5" s="218"/>
      <c r="O5" s="216" t="s">
        <v>269</v>
      </c>
      <c r="P5" s="217"/>
      <c r="Q5" s="218"/>
      <c r="R5" s="216" t="s">
        <v>88</v>
      </c>
      <c r="S5" s="217"/>
      <c r="T5" s="218"/>
      <c r="U5" s="252" t="s">
        <v>44</v>
      </c>
      <c r="V5" s="253"/>
      <c r="W5" s="253"/>
      <c r="X5" s="253"/>
      <c r="Y5" s="253"/>
      <c r="Z5" s="253"/>
      <c r="AA5" s="254"/>
      <c r="AB5" s="222" t="s">
        <v>53</v>
      </c>
    </row>
    <row r="6" spans="2:28" ht="29.25" customHeight="1" x14ac:dyDescent="0.2">
      <c r="B6" s="226"/>
      <c r="C6" s="233"/>
      <c r="D6" s="230" t="s">
        <v>48</v>
      </c>
      <c r="E6" s="235" t="s">
        <v>49</v>
      </c>
      <c r="F6" s="228" t="s">
        <v>50</v>
      </c>
      <c r="G6" s="228" t="s">
        <v>51</v>
      </c>
      <c r="H6" s="228" t="s">
        <v>52</v>
      </c>
      <c r="I6" s="219"/>
      <c r="J6" s="220"/>
      <c r="K6" s="221"/>
      <c r="L6" s="219"/>
      <c r="M6" s="220"/>
      <c r="N6" s="221"/>
      <c r="O6" s="219"/>
      <c r="P6" s="220"/>
      <c r="Q6" s="221"/>
      <c r="R6" s="219"/>
      <c r="S6" s="220"/>
      <c r="T6" s="221"/>
      <c r="U6" s="252" t="s">
        <v>406</v>
      </c>
      <c r="V6" s="253"/>
      <c r="W6" s="254"/>
      <c r="X6" s="252" t="s">
        <v>97</v>
      </c>
      <c r="Y6" s="253"/>
      <c r="Z6" s="253"/>
      <c r="AA6" s="254"/>
      <c r="AB6" s="223"/>
    </row>
    <row r="7" spans="2:28" ht="28.5" customHeight="1" x14ac:dyDescent="0.2">
      <c r="B7" s="227"/>
      <c r="C7" s="234"/>
      <c r="D7" s="231"/>
      <c r="E7" s="236"/>
      <c r="F7" s="229"/>
      <c r="G7" s="229"/>
      <c r="H7" s="229"/>
      <c r="I7" s="87" t="s">
        <v>27</v>
      </c>
      <c r="J7" s="87" t="s">
        <v>28</v>
      </c>
      <c r="K7" s="87" t="s">
        <v>31</v>
      </c>
      <c r="L7" s="87" t="s">
        <v>27</v>
      </c>
      <c r="M7" s="87" t="s">
        <v>28</v>
      </c>
      <c r="N7" s="87" t="s">
        <v>31</v>
      </c>
      <c r="O7" s="87" t="s">
        <v>27</v>
      </c>
      <c r="P7" s="87" t="s">
        <v>28</v>
      </c>
      <c r="Q7" s="87" t="s">
        <v>31</v>
      </c>
      <c r="R7" s="87" t="s">
        <v>27</v>
      </c>
      <c r="S7" s="87" t="s">
        <v>28</v>
      </c>
      <c r="T7" s="98" t="s">
        <v>31</v>
      </c>
      <c r="U7" s="87" t="s">
        <v>27</v>
      </c>
      <c r="V7" s="87" t="s">
        <v>28</v>
      </c>
      <c r="W7" s="87" t="s">
        <v>29</v>
      </c>
      <c r="X7" s="87" t="s">
        <v>27</v>
      </c>
      <c r="Y7" s="87" t="s">
        <v>28</v>
      </c>
      <c r="Z7" s="110" t="s">
        <v>55</v>
      </c>
      <c r="AA7" s="87" t="s">
        <v>56</v>
      </c>
      <c r="AB7" s="224"/>
    </row>
    <row r="8" spans="2:28" ht="54.75" customHeight="1" x14ac:dyDescent="0.2">
      <c r="B8" s="71">
        <v>1.1000000000000001</v>
      </c>
      <c r="C8" s="202" t="s">
        <v>262</v>
      </c>
      <c r="D8" s="73"/>
      <c r="E8" s="99"/>
      <c r="F8" s="130"/>
      <c r="G8" s="130"/>
      <c r="H8" s="130"/>
      <c r="I8" s="100"/>
      <c r="J8" s="100"/>
      <c r="K8" s="100"/>
      <c r="L8" s="100"/>
      <c r="M8" s="100"/>
      <c r="N8" s="100"/>
      <c r="O8" s="100"/>
      <c r="P8" s="100"/>
      <c r="Q8" s="100"/>
      <c r="R8" s="100"/>
      <c r="S8" s="100"/>
      <c r="T8" s="100"/>
      <c r="U8" s="100"/>
      <c r="V8" s="100"/>
      <c r="W8" s="100"/>
      <c r="X8" s="100"/>
      <c r="Y8" s="100"/>
      <c r="Z8" s="111"/>
      <c r="AA8" s="100"/>
      <c r="AB8" s="101"/>
    </row>
    <row r="9" spans="2:28" s="80" customFormat="1" ht="58.5" customHeight="1" x14ac:dyDescent="0.15">
      <c r="B9" s="94" t="s">
        <v>1</v>
      </c>
      <c r="C9" s="179" t="s">
        <v>438</v>
      </c>
      <c r="D9" s="74" t="s">
        <v>192</v>
      </c>
      <c r="E9" s="74" t="s">
        <v>60</v>
      </c>
      <c r="F9" s="82" t="s">
        <v>439</v>
      </c>
      <c r="G9" s="91">
        <v>2026</v>
      </c>
      <c r="H9" s="91">
        <v>2028</v>
      </c>
      <c r="I9" s="75">
        <v>2172345</v>
      </c>
      <c r="J9" s="75">
        <v>0</v>
      </c>
      <c r="K9" s="97">
        <f>I9+J9</f>
        <v>2172345</v>
      </c>
      <c r="L9" s="75">
        <v>2172345</v>
      </c>
      <c r="M9" s="75">
        <v>0</v>
      </c>
      <c r="N9" s="97">
        <f>L9+M9</f>
        <v>2172345</v>
      </c>
      <c r="O9" s="75">
        <f>L9</f>
        <v>2172345</v>
      </c>
      <c r="P9" s="75">
        <v>0</v>
      </c>
      <c r="Q9" s="97">
        <f>O9+P9</f>
        <v>2172345</v>
      </c>
      <c r="R9" s="76">
        <f>I9+L9+O9</f>
        <v>6517035</v>
      </c>
      <c r="S9" s="76">
        <f>J9+M9+P9</f>
        <v>0</v>
      </c>
      <c r="T9" s="76">
        <f>R9+S9</f>
        <v>6517035</v>
      </c>
      <c r="U9" s="95">
        <f>R9-X9</f>
        <v>6517035</v>
      </c>
      <c r="V9" s="95">
        <f>S9-Y9</f>
        <v>0</v>
      </c>
      <c r="W9" s="95">
        <f>U9+V9</f>
        <v>6517035</v>
      </c>
      <c r="X9" s="76">
        <v>0</v>
      </c>
      <c r="Y9" s="76">
        <v>0</v>
      </c>
      <c r="Z9" s="112"/>
      <c r="AA9" s="76">
        <f>X9+Y9</f>
        <v>0</v>
      </c>
      <c r="AB9" s="77">
        <f>T9-W9-AA9</f>
        <v>0</v>
      </c>
    </row>
    <row r="10" spans="2:28" ht="31.5" customHeight="1" x14ac:dyDescent="0.2">
      <c r="B10" s="94" t="s">
        <v>173</v>
      </c>
      <c r="C10" s="179" t="s">
        <v>440</v>
      </c>
      <c r="D10" s="74" t="s">
        <v>199</v>
      </c>
      <c r="E10" s="74" t="s">
        <v>60</v>
      </c>
      <c r="F10" s="82" t="s">
        <v>580</v>
      </c>
      <c r="G10" s="91">
        <v>2026</v>
      </c>
      <c r="H10" s="91">
        <v>2028</v>
      </c>
      <c r="I10" s="75">
        <v>1903556</v>
      </c>
      <c r="J10" s="75">
        <v>0</v>
      </c>
      <c r="K10" s="97">
        <f t="shared" ref="K10:K13" si="0">I10+J10</f>
        <v>1903556</v>
      </c>
      <c r="L10" s="75">
        <v>1903556</v>
      </c>
      <c r="M10" s="75">
        <v>0</v>
      </c>
      <c r="N10" s="97">
        <f t="shared" ref="N10:N13" si="1">L10+M10</f>
        <v>1903556</v>
      </c>
      <c r="O10" s="75">
        <v>1903556</v>
      </c>
      <c r="P10" s="75">
        <v>0</v>
      </c>
      <c r="Q10" s="97">
        <f t="shared" ref="Q10:Q13" si="2">O10+P10</f>
        <v>1903556</v>
      </c>
      <c r="R10" s="76">
        <f t="shared" ref="R10:R13" si="3">I10+L10+O10</f>
        <v>5710668</v>
      </c>
      <c r="S10" s="76">
        <f t="shared" ref="S10:S13" si="4">J10+M10+P10</f>
        <v>0</v>
      </c>
      <c r="T10" s="76">
        <f t="shared" ref="T10:T13" si="5">R10+S10</f>
        <v>5710668</v>
      </c>
      <c r="U10" s="95">
        <f t="shared" ref="U10:U13" si="6">R10-X10</f>
        <v>5710668</v>
      </c>
      <c r="V10" s="95">
        <f t="shared" ref="V10:V13" si="7">S10-Y10</f>
        <v>0</v>
      </c>
      <c r="W10" s="95">
        <f t="shared" ref="W10:W13" si="8">U10+V10</f>
        <v>5710668</v>
      </c>
      <c r="X10" s="76">
        <v>0</v>
      </c>
      <c r="Y10" s="76">
        <v>0</v>
      </c>
      <c r="Z10" s="103"/>
      <c r="AA10" s="76">
        <f t="shared" ref="AA10:AA13" si="9">X10+Y10</f>
        <v>0</v>
      </c>
      <c r="AB10" s="77">
        <f t="shared" ref="AB10:AB13" si="10">T10-W10-AA10</f>
        <v>0</v>
      </c>
    </row>
    <row r="11" spans="2:28" ht="48" customHeight="1" x14ac:dyDescent="0.2">
      <c r="B11" s="94" t="s">
        <v>174</v>
      </c>
      <c r="C11" s="205" t="s">
        <v>260</v>
      </c>
      <c r="D11" s="74" t="s">
        <v>200</v>
      </c>
      <c r="E11" s="74" t="s">
        <v>60</v>
      </c>
      <c r="F11" s="82" t="s">
        <v>182</v>
      </c>
      <c r="G11" s="91">
        <v>2026</v>
      </c>
      <c r="H11" s="91">
        <v>2028</v>
      </c>
      <c r="I11" s="75">
        <v>1116104</v>
      </c>
      <c r="J11" s="75">
        <v>0</v>
      </c>
      <c r="K11" s="97">
        <f t="shared" si="0"/>
        <v>1116104</v>
      </c>
      <c r="L11" s="75">
        <v>1116104</v>
      </c>
      <c r="M11" s="75">
        <v>0</v>
      </c>
      <c r="N11" s="97">
        <f t="shared" si="1"/>
        <v>1116104</v>
      </c>
      <c r="O11" s="75">
        <v>1116104</v>
      </c>
      <c r="P11" s="75">
        <v>0</v>
      </c>
      <c r="Q11" s="97">
        <f t="shared" si="2"/>
        <v>1116104</v>
      </c>
      <c r="R11" s="76">
        <f t="shared" si="3"/>
        <v>3348312</v>
      </c>
      <c r="S11" s="76">
        <f t="shared" si="4"/>
        <v>0</v>
      </c>
      <c r="T11" s="76">
        <f t="shared" si="5"/>
        <v>3348312</v>
      </c>
      <c r="U11" s="95">
        <f t="shared" si="6"/>
        <v>3348312</v>
      </c>
      <c r="V11" s="95">
        <f t="shared" si="7"/>
        <v>0</v>
      </c>
      <c r="W11" s="95">
        <f t="shared" si="8"/>
        <v>3348312</v>
      </c>
      <c r="X11" s="76">
        <v>0</v>
      </c>
      <c r="Y11" s="76">
        <v>0</v>
      </c>
      <c r="Z11" s="103"/>
      <c r="AA11" s="76">
        <f t="shared" si="9"/>
        <v>0</v>
      </c>
      <c r="AB11" s="77">
        <f t="shared" si="10"/>
        <v>0</v>
      </c>
    </row>
    <row r="12" spans="2:28" ht="70.5" customHeight="1" x14ac:dyDescent="0.2">
      <c r="B12" s="94" t="s">
        <v>58</v>
      </c>
      <c r="C12" s="205" t="s">
        <v>491</v>
      </c>
      <c r="D12" s="74" t="s">
        <v>220</v>
      </c>
      <c r="E12" s="74" t="s">
        <v>158</v>
      </c>
      <c r="F12" s="82" t="s">
        <v>581</v>
      </c>
      <c r="G12" s="91">
        <v>2026</v>
      </c>
      <c r="H12" s="91">
        <v>2028</v>
      </c>
      <c r="I12" s="76">
        <v>11129536</v>
      </c>
      <c r="J12" s="75">
        <v>0</v>
      </c>
      <c r="K12" s="97">
        <f t="shared" si="0"/>
        <v>11129536</v>
      </c>
      <c r="L12" s="76">
        <v>11129536</v>
      </c>
      <c r="M12" s="75">
        <v>0</v>
      </c>
      <c r="N12" s="97">
        <f t="shared" si="1"/>
        <v>11129536</v>
      </c>
      <c r="O12" s="76">
        <v>11129536</v>
      </c>
      <c r="P12" s="75">
        <v>0</v>
      </c>
      <c r="Q12" s="97">
        <f t="shared" si="2"/>
        <v>11129536</v>
      </c>
      <c r="R12" s="76">
        <f t="shared" si="3"/>
        <v>33388608</v>
      </c>
      <c r="S12" s="76">
        <f t="shared" si="4"/>
        <v>0</v>
      </c>
      <c r="T12" s="76">
        <f t="shared" si="5"/>
        <v>33388608</v>
      </c>
      <c r="U12" s="95">
        <f t="shared" si="6"/>
        <v>33388608</v>
      </c>
      <c r="V12" s="95">
        <f t="shared" si="7"/>
        <v>0</v>
      </c>
      <c r="W12" s="95">
        <f t="shared" si="8"/>
        <v>33388608</v>
      </c>
      <c r="X12" s="76">
        <v>0</v>
      </c>
      <c r="Y12" s="76">
        <v>0</v>
      </c>
      <c r="Z12" s="112"/>
      <c r="AA12" s="76">
        <f t="shared" si="9"/>
        <v>0</v>
      </c>
      <c r="AB12" s="77">
        <f t="shared" si="10"/>
        <v>0</v>
      </c>
    </row>
    <row r="13" spans="2:28" ht="47.25" customHeight="1" x14ac:dyDescent="0.2">
      <c r="B13" s="94" t="s">
        <v>59</v>
      </c>
      <c r="C13" s="81" t="s">
        <v>261</v>
      </c>
      <c r="D13" s="82" t="s">
        <v>202</v>
      </c>
      <c r="E13" s="82" t="s">
        <v>171</v>
      </c>
      <c r="F13" s="82" t="s">
        <v>565</v>
      </c>
      <c r="G13" s="91">
        <v>2026</v>
      </c>
      <c r="H13" s="91">
        <v>2028</v>
      </c>
      <c r="I13" s="76">
        <v>450000</v>
      </c>
      <c r="J13" s="75">
        <v>0</v>
      </c>
      <c r="K13" s="97">
        <f t="shared" si="0"/>
        <v>450000</v>
      </c>
      <c r="L13" s="76">
        <v>450000</v>
      </c>
      <c r="M13" s="75">
        <v>0</v>
      </c>
      <c r="N13" s="97">
        <f t="shared" si="1"/>
        <v>450000</v>
      </c>
      <c r="O13" s="76">
        <v>0</v>
      </c>
      <c r="P13" s="75">
        <v>0</v>
      </c>
      <c r="Q13" s="97">
        <f t="shared" si="2"/>
        <v>0</v>
      </c>
      <c r="R13" s="76">
        <f t="shared" si="3"/>
        <v>900000</v>
      </c>
      <c r="S13" s="76">
        <f t="shared" si="4"/>
        <v>0</v>
      </c>
      <c r="T13" s="76">
        <f t="shared" si="5"/>
        <v>900000</v>
      </c>
      <c r="U13" s="95">
        <f t="shared" si="6"/>
        <v>900000</v>
      </c>
      <c r="V13" s="95">
        <f t="shared" si="7"/>
        <v>0</v>
      </c>
      <c r="W13" s="95">
        <f t="shared" si="8"/>
        <v>900000</v>
      </c>
      <c r="X13" s="76">
        <v>0</v>
      </c>
      <c r="Y13" s="76">
        <v>0</v>
      </c>
      <c r="Z13" s="112"/>
      <c r="AA13" s="76">
        <f t="shared" si="9"/>
        <v>0</v>
      </c>
      <c r="AB13" s="77">
        <f t="shared" si="10"/>
        <v>0</v>
      </c>
    </row>
    <row r="14" spans="2:28" s="152" customFormat="1" ht="23.25" customHeight="1" x14ac:dyDescent="0.2">
      <c r="B14" s="145"/>
      <c r="C14" s="180" t="s">
        <v>265</v>
      </c>
      <c r="D14" s="146"/>
      <c r="E14" s="147"/>
      <c r="F14" s="148"/>
      <c r="G14" s="148"/>
      <c r="H14" s="148"/>
      <c r="I14" s="149">
        <f>SUM(I9:I13)</f>
        <v>16771541</v>
      </c>
      <c r="J14" s="149">
        <f t="shared" ref="J14:AB14" si="11">SUM(J9:J13)</f>
        <v>0</v>
      </c>
      <c r="K14" s="149">
        <f t="shared" si="11"/>
        <v>16771541</v>
      </c>
      <c r="L14" s="149">
        <f t="shared" si="11"/>
        <v>16771541</v>
      </c>
      <c r="M14" s="149">
        <f t="shared" si="11"/>
        <v>0</v>
      </c>
      <c r="N14" s="149">
        <f t="shared" si="11"/>
        <v>16771541</v>
      </c>
      <c r="O14" s="149">
        <f t="shared" si="11"/>
        <v>16321541</v>
      </c>
      <c r="P14" s="149">
        <f t="shared" si="11"/>
        <v>0</v>
      </c>
      <c r="Q14" s="149">
        <f t="shared" si="11"/>
        <v>16321541</v>
      </c>
      <c r="R14" s="149">
        <f t="shared" si="11"/>
        <v>49864623</v>
      </c>
      <c r="S14" s="149">
        <f t="shared" si="11"/>
        <v>0</v>
      </c>
      <c r="T14" s="149">
        <f t="shared" si="11"/>
        <v>49864623</v>
      </c>
      <c r="U14" s="149">
        <f t="shared" si="11"/>
        <v>49864623</v>
      </c>
      <c r="V14" s="149">
        <f t="shared" si="11"/>
        <v>0</v>
      </c>
      <c r="W14" s="149">
        <f t="shared" si="11"/>
        <v>49864623</v>
      </c>
      <c r="X14" s="149">
        <f t="shared" si="11"/>
        <v>0</v>
      </c>
      <c r="Y14" s="149">
        <f t="shared" si="11"/>
        <v>0</v>
      </c>
      <c r="Z14" s="149">
        <f t="shared" si="11"/>
        <v>0</v>
      </c>
      <c r="AA14" s="149">
        <f t="shared" si="11"/>
        <v>0</v>
      </c>
      <c r="AB14" s="149">
        <f t="shared" si="11"/>
        <v>0</v>
      </c>
    </row>
    <row r="15" spans="2:28" ht="38.25" customHeight="1" x14ac:dyDescent="0.2">
      <c r="B15" s="71">
        <v>1.2</v>
      </c>
      <c r="C15" s="202" t="s">
        <v>263</v>
      </c>
      <c r="D15" s="73"/>
      <c r="E15" s="88"/>
      <c r="F15" s="131"/>
      <c r="G15" s="131"/>
      <c r="H15" s="131"/>
      <c r="I15" s="95"/>
      <c r="J15" s="95"/>
      <c r="K15" s="95"/>
      <c r="L15" s="95"/>
      <c r="M15" s="95"/>
      <c r="N15" s="95"/>
      <c r="O15" s="95"/>
      <c r="P15" s="95"/>
      <c r="Q15" s="95"/>
      <c r="R15" s="95"/>
      <c r="S15" s="95"/>
      <c r="T15" s="95"/>
      <c r="U15" s="95"/>
      <c r="V15" s="95"/>
      <c r="W15" s="95"/>
      <c r="X15" s="95"/>
      <c r="Y15" s="95"/>
      <c r="Z15" s="113"/>
      <c r="AA15" s="95"/>
      <c r="AB15" s="96"/>
    </row>
    <row r="16" spans="2:28" s="90" customFormat="1" ht="45" customHeight="1" x14ac:dyDescent="0.2">
      <c r="B16" s="122" t="s">
        <v>175</v>
      </c>
      <c r="C16" s="81" t="s">
        <v>442</v>
      </c>
      <c r="D16" s="82" t="s">
        <v>201</v>
      </c>
      <c r="E16" s="132" t="s">
        <v>60</v>
      </c>
      <c r="F16" s="82" t="s">
        <v>441</v>
      </c>
      <c r="G16" s="91">
        <v>2026</v>
      </c>
      <c r="H16" s="91">
        <v>2028</v>
      </c>
      <c r="I16" s="93">
        <v>2798595</v>
      </c>
      <c r="J16" s="93">
        <v>0</v>
      </c>
      <c r="K16" s="134">
        <f>I16+J16</f>
        <v>2798595</v>
      </c>
      <c r="L16" s="93">
        <f>I16</f>
        <v>2798595</v>
      </c>
      <c r="M16" s="93">
        <v>0</v>
      </c>
      <c r="N16" s="134">
        <f>L16+M16</f>
        <v>2798595</v>
      </c>
      <c r="O16" s="93">
        <f>L16</f>
        <v>2798595</v>
      </c>
      <c r="P16" s="93">
        <v>0</v>
      </c>
      <c r="Q16" s="134">
        <f>O16+P16</f>
        <v>2798595</v>
      </c>
      <c r="R16" s="92">
        <f>I16+L16+O16</f>
        <v>8395785</v>
      </c>
      <c r="S16" s="92">
        <f>J16+M16+P16</f>
        <v>0</v>
      </c>
      <c r="T16" s="92">
        <f>R16+S16</f>
        <v>8395785</v>
      </c>
      <c r="U16" s="134">
        <f>R16-X16</f>
        <v>8395785</v>
      </c>
      <c r="V16" s="134">
        <f>S16-Y16</f>
        <v>0</v>
      </c>
      <c r="W16" s="134">
        <f>U16+V16</f>
        <v>8395785</v>
      </c>
      <c r="X16" s="92">
        <v>0</v>
      </c>
      <c r="Y16" s="92">
        <v>0</v>
      </c>
      <c r="Z16" s="118"/>
      <c r="AA16" s="92">
        <f t="shared" ref="AA16" si="12">X16+Y16</f>
        <v>0</v>
      </c>
      <c r="AB16" s="124">
        <f>T16-W16-AA16</f>
        <v>0</v>
      </c>
    </row>
    <row r="17" spans="2:28" s="90" customFormat="1" ht="37.5" customHeight="1" x14ac:dyDescent="0.2">
      <c r="B17" s="122" t="s">
        <v>2</v>
      </c>
      <c r="C17" s="81" t="s">
        <v>443</v>
      </c>
      <c r="D17" s="82" t="s">
        <v>221</v>
      </c>
      <c r="E17" s="132" t="s">
        <v>496</v>
      </c>
      <c r="F17" s="132" t="s">
        <v>66</v>
      </c>
      <c r="G17" s="91">
        <v>2026</v>
      </c>
      <c r="H17" s="91">
        <v>2028</v>
      </c>
      <c r="I17" s="93">
        <v>240000</v>
      </c>
      <c r="J17" s="93">
        <v>0</v>
      </c>
      <c r="K17" s="134">
        <f t="shared" ref="K17:K19" si="13">I17+J17</f>
        <v>240000</v>
      </c>
      <c r="L17" s="134">
        <v>240000</v>
      </c>
      <c r="M17" s="93">
        <v>0</v>
      </c>
      <c r="N17" s="134">
        <f>L17+M17</f>
        <v>240000</v>
      </c>
      <c r="O17" s="134">
        <v>240000</v>
      </c>
      <c r="P17" s="93">
        <v>0</v>
      </c>
      <c r="Q17" s="134">
        <f t="shared" ref="Q17:Q20" si="14">O17+P17</f>
        <v>240000</v>
      </c>
      <c r="R17" s="92">
        <f t="shared" ref="R17:R19" si="15">I17+L17+O17</f>
        <v>720000</v>
      </c>
      <c r="S17" s="92">
        <f t="shared" ref="S17" si="16">J17+M17+P17</f>
        <v>0</v>
      </c>
      <c r="T17" s="92">
        <f t="shared" ref="T17:T19" si="17">R17+S17</f>
        <v>720000</v>
      </c>
      <c r="U17" s="134">
        <f t="shared" ref="U17:U19" si="18">R17-X17</f>
        <v>720000</v>
      </c>
      <c r="V17" s="134">
        <f t="shared" ref="V17:V20" si="19">S17-Y17</f>
        <v>0</v>
      </c>
      <c r="W17" s="134">
        <f t="shared" ref="W17:W20" si="20">U17+V17</f>
        <v>720000</v>
      </c>
      <c r="X17" s="92">
        <v>0</v>
      </c>
      <c r="Y17" s="92">
        <v>0</v>
      </c>
      <c r="Z17" s="118"/>
      <c r="AA17" s="92">
        <f t="shared" ref="AA17" si="21">X17+Y17</f>
        <v>0</v>
      </c>
      <c r="AB17" s="124">
        <f t="shared" ref="AB17:AB19" si="22">T17-W17-AA17</f>
        <v>0</v>
      </c>
    </row>
    <row r="18" spans="2:28" s="90" customFormat="1" ht="54.75" customHeight="1" x14ac:dyDescent="0.2">
      <c r="B18" s="122" t="s">
        <v>3</v>
      </c>
      <c r="C18" s="81" t="s">
        <v>444</v>
      </c>
      <c r="D18" s="82" t="s">
        <v>218</v>
      </c>
      <c r="E18" s="82" t="s">
        <v>279</v>
      </c>
      <c r="F18" s="82" t="s">
        <v>579</v>
      </c>
      <c r="G18" s="91">
        <v>2026</v>
      </c>
      <c r="H18" s="91">
        <v>2028</v>
      </c>
      <c r="I18" s="93">
        <v>2000000</v>
      </c>
      <c r="J18" s="134">
        <v>0</v>
      </c>
      <c r="K18" s="134">
        <f t="shared" si="13"/>
        <v>2000000</v>
      </c>
      <c r="L18" s="93">
        <v>2000000</v>
      </c>
      <c r="M18" s="134">
        <v>0</v>
      </c>
      <c r="N18" s="134">
        <f t="shared" ref="N18:N20" si="23">L18+M18</f>
        <v>2000000</v>
      </c>
      <c r="O18" s="93">
        <v>2000000</v>
      </c>
      <c r="P18" s="134">
        <v>0</v>
      </c>
      <c r="Q18" s="134">
        <f t="shared" si="14"/>
        <v>2000000</v>
      </c>
      <c r="R18" s="92">
        <f t="shared" si="15"/>
        <v>6000000</v>
      </c>
      <c r="S18" s="92">
        <f t="shared" ref="S18" si="24">J18+M18+P18</f>
        <v>0</v>
      </c>
      <c r="T18" s="92">
        <f t="shared" si="17"/>
        <v>6000000</v>
      </c>
      <c r="U18" s="134">
        <f>R18-X18</f>
        <v>0</v>
      </c>
      <c r="V18" s="134">
        <f>S18-Y18</f>
        <v>0</v>
      </c>
      <c r="W18" s="134">
        <f>U18+V18</f>
        <v>0</v>
      </c>
      <c r="X18" s="92">
        <v>6000000</v>
      </c>
      <c r="Y18" s="92">
        <v>0</v>
      </c>
      <c r="Z18" s="92" t="s">
        <v>492</v>
      </c>
      <c r="AA18" s="92">
        <f>X18+Y18</f>
        <v>6000000</v>
      </c>
      <c r="AB18" s="124">
        <f t="shared" si="22"/>
        <v>0</v>
      </c>
    </row>
    <row r="19" spans="2:28" s="90" customFormat="1" ht="51" customHeight="1" x14ac:dyDescent="0.2">
      <c r="B19" s="122" t="s">
        <v>176</v>
      </c>
      <c r="C19" s="81" t="s">
        <v>264</v>
      </c>
      <c r="D19" s="132" t="s">
        <v>213</v>
      </c>
      <c r="E19" s="82" t="s">
        <v>418</v>
      </c>
      <c r="F19" s="82" t="s">
        <v>418</v>
      </c>
      <c r="G19" s="91">
        <v>2026</v>
      </c>
      <c r="H19" s="91">
        <v>2028</v>
      </c>
      <c r="I19" s="93">
        <v>8918240000</v>
      </c>
      <c r="J19" s="93">
        <v>418287000</v>
      </c>
      <c r="K19" s="134">
        <f t="shared" si="13"/>
        <v>9336527000</v>
      </c>
      <c r="L19" s="93">
        <v>0</v>
      </c>
      <c r="M19" s="93">
        <v>0</v>
      </c>
      <c r="N19" s="134">
        <f t="shared" si="23"/>
        <v>0</v>
      </c>
      <c r="O19" s="93">
        <v>0</v>
      </c>
      <c r="P19" s="93">
        <v>0</v>
      </c>
      <c r="Q19" s="134">
        <f t="shared" si="14"/>
        <v>0</v>
      </c>
      <c r="R19" s="92">
        <f t="shared" si="15"/>
        <v>8918240000</v>
      </c>
      <c r="S19" s="92">
        <f>J19+M19+P19</f>
        <v>418287000</v>
      </c>
      <c r="T19" s="92">
        <f t="shared" si="17"/>
        <v>9336527000</v>
      </c>
      <c r="U19" s="134">
        <f t="shared" si="18"/>
        <v>8918240000</v>
      </c>
      <c r="V19" s="134">
        <f t="shared" si="19"/>
        <v>418287000</v>
      </c>
      <c r="W19" s="134">
        <f t="shared" si="20"/>
        <v>9336527000</v>
      </c>
      <c r="X19" s="92">
        <v>0</v>
      </c>
      <c r="Y19" s="92">
        <v>0</v>
      </c>
      <c r="Z19" s="118"/>
      <c r="AA19" s="92">
        <f t="shared" ref="AA19:AA20" si="25">X19+Y19</f>
        <v>0</v>
      </c>
      <c r="AB19" s="124">
        <f t="shared" si="22"/>
        <v>0</v>
      </c>
    </row>
    <row r="20" spans="2:28" ht="64.5" customHeight="1" x14ac:dyDescent="0.2">
      <c r="B20" s="94" t="s">
        <v>4</v>
      </c>
      <c r="C20" s="205" t="s">
        <v>246</v>
      </c>
      <c r="D20" s="102" t="s">
        <v>207</v>
      </c>
      <c r="E20" s="120" t="s">
        <v>158</v>
      </c>
      <c r="F20" s="82" t="s">
        <v>608</v>
      </c>
      <c r="G20" s="91">
        <v>2026</v>
      </c>
      <c r="H20" s="91">
        <v>2028</v>
      </c>
      <c r="I20" s="93">
        <v>8473678</v>
      </c>
      <c r="J20" s="93">
        <v>0</v>
      </c>
      <c r="K20" s="134">
        <f>I20+J20</f>
        <v>8473678</v>
      </c>
      <c r="L20" s="134">
        <v>0</v>
      </c>
      <c r="M20" s="93">
        <v>0</v>
      </c>
      <c r="N20" s="134">
        <f t="shared" si="23"/>
        <v>0</v>
      </c>
      <c r="O20" s="134">
        <v>0</v>
      </c>
      <c r="P20" s="93">
        <v>0</v>
      </c>
      <c r="Q20" s="134">
        <f t="shared" si="14"/>
        <v>0</v>
      </c>
      <c r="R20" s="92">
        <f>I20+L20+O20</f>
        <v>8473678</v>
      </c>
      <c r="S20" s="92">
        <v>0</v>
      </c>
      <c r="T20" s="92">
        <f>R20+S20</f>
        <v>8473678</v>
      </c>
      <c r="U20" s="134">
        <f>R20-X20</f>
        <v>8473678</v>
      </c>
      <c r="V20" s="134">
        <f t="shared" si="19"/>
        <v>0</v>
      </c>
      <c r="W20" s="134">
        <f t="shared" si="20"/>
        <v>8473678</v>
      </c>
      <c r="X20" s="92">
        <v>0</v>
      </c>
      <c r="Y20" s="92">
        <v>0</v>
      </c>
      <c r="Z20" s="118"/>
      <c r="AA20" s="92">
        <f t="shared" si="25"/>
        <v>0</v>
      </c>
      <c r="AB20" s="124">
        <f>T20-W20-AA20</f>
        <v>0</v>
      </c>
    </row>
    <row r="21" spans="2:28" s="152" customFormat="1" ht="27.75" customHeight="1" x14ac:dyDescent="0.2">
      <c r="B21" s="145"/>
      <c r="C21" s="180" t="s">
        <v>17</v>
      </c>
      <c r="D21" s="146"/>
      <c r="E21" s="147"/>
      <c r="F21" s="148"/>
      <c r="G21" s="148"/>
      <c r="H21" s="148"/>
      <c r="I21" s="149">
        <f t="shared" ref="I21:Y21" si="26">SUM(I16:I20)</f>
        <v>8931752273</v>
      </c>
      <c r="J21" s="149">
        <f t="shared" si="26"/>
        <v>418287000</v>
      </c>
      <c r="K21" s="149">
        <f t="shared" si="26"/>
        <v>9350039273</v>
      </c>
      <c r="L21" s="149">
        <f t="shared" si="26"/>
        <v>5038595</v>
      </c>
      <c r="M21" s="149">
        <f t="shared" si="26"/>
        <v>0</v>
      </c>
      <c r="N21" s="149">
        <f t="shared" si="26"/>
        <v>5038595</v>
      </c>
      <c r="O21" s="149">
        <f t="shared" si="26"/>
        <v>5038595</v>
      </c>
      <c r="P21" s="149">
        <f t="shared" si="26"/>
        <v>0</v>
      </c>
      <c r="Q21" s="149">
        <f t="shared" si="26"/>
        <v>5038595</v>
      </c>
      <c r="R21" s="149">
        <f t="shared" si="26"/>
        <v>8941829463</v>
      </c>
      <c r="S21" s="149">
        <f t="shared" si="26"/>
        <v>418287000</v>
      </c>
      <c r="T21" s="149">
        <f t="shared" si="26"/>
        <v>9360116463</v>
      </c>
      <c r="U21" s="149">
        <f t="shared" si="26"/>
        <v>8935829463</v>
      </c>
      <c r="V21" s="149">
        <f t="shared" si="26"/>
        <v>418287000</v>
      </c>
      <c r="W21" s="149">
        <f t="shared" si="26"/>
        <v>9354116463</v>
      </c>
      <c r="X21" s="149">
        <f t="shared" si="26"/>
        <v>6000000</v>
      </c>
      <c r="Y21" s="149">
        <f t="shared" si="26"/>
        <v>0</v>
      </c>
      <c r="Z21" s="150"/>
      <c r="AA21" s="149">
        <f>SUM(AA16:AA20)</f>
        <v>6000000</v>
      </c>
      <c r="AB21" s="151">
        <f>SUM(AB16:AB20)</f>
        <v>0</v>
      </c>
    </row>
    <row r="22" spans="2:28" ht="50.25" customHeight="1" x14ac:dyDescent="0.2">
      <c r="B22" s="71">
        <v>1.3</v>
      </c>
      <c r="C22" s="202" t="s">
        <v>245</v>
      </c>
      <c r="D22" s="73"/>
      <c r="E22" s="88"/>
      <c r="F22" s="131"/>
      <c r="G22" s="91"/>
      <c r="H22" s="91"/>
      <c r="I22" s="75"/>
      <c r="J22" s="75"/>
      <c r="K22" s="75"/>
      <c r="L22" s="75"/>
      <c r="M22" s="75"/>
      <c r="N22" s="75"/>
      <c r="O22" s="75"/>
      <c r="P22" s="75"/>
      <c r="Q22" s="75"/>
      <c r="R22" s="75"/>
      <c r="S22" s="75"/>
      <c r="T22" s="75"/>
      <c r="U22" s="75"/>
      <c r="V22" s="75"/>
      <c r="W22" s="75"/>
      <c r="X22" s="75"/>
      <c r="Y22" s="75"/>
      <c r="Z22" s="114"/>
      <c r="AA22" s="75"/>
      <c r="AB22" s="89"/>
    </row>
    <row r="23" spans="2:28" s="90" customFormat="1" ht="45.75" customHeight="1" x14ac:dyDescent="0.2">
      <c r="B23" s="121" t="s">
        <v>5</v>
      </c>
      <c r="C23" s="81" t="s">
        <v>156</v>
      </c>
      <c r="D23" s="82" t="s">
        <v>197</v>
      </c>
      <c r="E23" s="82" t="s">
        <v>60</v>
      </c>
      <c r="F23" s="82" t="s">
        <v>237</v>
      </c>
      <c r="G23" s="91">
        <v>2026</v>
      </c>
      <c r="H23" s="91">
        <v>2028</v>
      </c>
      <c r="I23" s="93">
        <v>81875000</v>
      </c>
      <c r="J23" s="137">
        <v>0</v>
      </c>
      <c r="K23" s="123">
        <f>I23+J23</f>
        <v>81875000</v>
      </c>
      <c r="L23" s="138">
        <v>83000000</v>
      </c>
      <c r="M23" s="137">
        <v>0</v>
      </c>
      <c r="N23" s="123">
        <f>L23+M23</f>
        <v>83000000</v>
      </c>
      <c r="O23" s="138">
        <v>87000000</v>
      </c>
      <c r="P23" s="137">
        <v>0</v>
      </c>
      <c r="Q23" s="123">
        <f>O23+P23</f>
        <v>87000000</v>
      </c>
      <c r="R23" s="92">
        <f>I23+L23+O23</f>
        <v>251875000</v>
      </c>
      <c r="S23" s="92">
        <f>J23+M23+P23</f>
        <v>0</v>
      </c>
      <c r="T23" s="123">
        <f>R23+S23</f>
        <v>251875000</v>
      </c>
      <c r="U23" s="95">
        <f>R23-X23</f>
        <v>251875000</v>
      </c>
      <c r="V23" s="95">
        <f>S23-Y23</f>
        <v>0</v>
      </c>
      <c r="W23" s="95">
        <f t="shared" ref="W23:W24" si="27">U23+V23</f>
        <v>251875000</v>
      </c>
      <c r="X23" s="76">
        <v>0</v>
      </c>
      <c r="Y23" s="76">
        <v>0</v>
      </c>
      <c r="Z23" s="112"/>
      <c r="AA23" s="76">
        <f t="shared" ref="AA23:AA24" si="28">X23+Y23</f>
        <v>0</v>
      </c>
      <c r="AB23" s="77">
        <f>T23-W23-AA23</f>
        <v>0</v>
      </c>
    </row>
    <row r="24" spans="2:28" s="90" customFormat="1" ht="57" customHeight="1" x14ac:dyDescent="0.2">
      <c r="B24" s="121" t="s">
        <v>137</v>
      </c>
      <c r="C24" s="81" t="s">
        <v>180</v>
      </c>
      <c r="D24" s="82" t="s">
        <v>198</v>
      </c>
      <c r="E24" s="82" t="s">
        <v>60</v>
      </c>
      <c r="F24" s="82" t="s">
        <v>254</v>
      </c>
      <c r="G24" s="91">
        <v>2026</v>
      </c>
      <c r="H24" s="91">
        <v>2028</v>
      </c>
      <c r="I24" s="134">
        <v>62800000</v>
      </c>
      <c r="J24" s="137">
        <v>0</v>
      </c>
      <c r="K24" s="123">
        <f>I24+J24</f>
        <v>62800000</v>
      </c>
      <c r="L24" s="138">
        <v>65000000</v>
      </c>
      <c r="M24" s="137">
        <v>0</v>
      </c>
      <c r="N24" s="123">
        <f>L24+M24</f>
        <v>65000000</v>
      </c>
      <c r="O24" s="138">
        <v>68000000</v>
      </c>
      <c r="P24" s="137">
        <v>0</v>
      </c>
      <c r="Q24" s="123">
        <f>O24+P24</f>
        <v>68000000</v>
      </c>
      <c r="R24" s="92">
        <f>I24+L24+O24</f>
        <v>195800000</v>
      </c>
      <c r="S24" s="92">
        <f t="shared" ref="S24" si="29">J24+M24+P24</f>
        <v>0</v>
      </c>
      <c r="T24" s="123">
        <f>R24+S24</f>
        <v>195800000</v>
      </c>
      <c r="U24" s="95">
        <f>R24-X24</f>
        <v>195800000</v>
      </c>
      <c r="V24" s="95">
        <f>S24-Y24</f>
        <v>0</v>
      </c>
      <c r="W24" s="95">
        <f t="shared" si="27"/>
        <v>195800000</v>
      </c>
      <c r="X24" s="76">
        <v>0</v>
      </c>
      <c r="Y24" s="76">
        <v>0</v>
      </c>
      <c r="Z24" s="112"/>
      <c r="AA24" s="76">
        <f t="shared" si="28"/>
        <v>0</v>
      </c>
      <c r="AB24" s="77">
        <f>T24-W24-AA24</f>
        <v>0</v>
      </c>
    </row>
    <row r="25" spans="2:28" s="152" customFormat="1" ht="23.25" customHeight="1" x14ac:dyDescent="0.2">
      <c r="B25" s="145"/>
      <c r="C25" s="180" t="s">
        <v>18</v>
      </c>
      <c r="D25" s="146"/>
      <c r="E25" s="147"/>
      <c r="F25" s="148"/>
      <c r="G25" s="148"/>
      <c r="H25" s="148"/>
      <c r="I25" s="149">
        <f>SUM(I23:I24)</f>
        <v>144675000</v>
      </c>
      <c r="J25" s="149">
        <f t="shared" ref="J25:AB25" si="30">SUM(J23:J24)</f>
        <v>0</v>
      </c>
      <c r="K25" s="149">
        <f t="shared" si="30"/>
        <v>144675000</v>
      </c>
      <c r="L25" s="149">
        <f t="shared" si="30"/>
        <v>148000000</v>
      </c>
      <c r="M25" s="149">
        <f t="shared" si="30"/>
        <v>0</v>
      </c>
      <c r="N25" s="149">
        <f t="shared" si="30"/>
        <v>148000000</v>
      </c>
      <c r="O25" s="149">
        <f t="shared" si="30"/>
        <v>155000000</v>
      </c>
      <c r="P25" s="149">
        <f t="shared" si="30"/>
        <v>0</v>
      </c>
      <c r="Q25" s="149">
        <f t="shared" si="30"/>
        <v>155000000</v>
      </c>
      <c r="R25" s="149">
        <f t="shared" si="30"/>
        <v>447675000</v>
      </c>
      <c r="S25" s="149">
        <f t="shared" si="30"/>
        <v>0</v>
      </c>
      <c r="T25" s="149">
        <f t="shared" si="30"/>
        <v>447675000</v>
      </c>
      <c r="U25" s="149">
        <f t="shared" si="30"/>
        <v>447675000</v>
      </c>
      <c r="V25" s="149">
        <f t="shared" si="30"/>
        <v>0</v>
      </c>
      <c r="W25" s="149">
        <f t="shared" si="30"/>
        <v>447675000</v>
      </c>
      <c r="X25" s="149">
        <f>SUM(X23:X24)</f>
        <v>0</v>
      </c>
      <c r="Y25" s="149">
        <f t="shared" si="30"/>
        <v>0</v>
      </c>
      <c r="Z25" s="149">
        <f t="shared" si="30"/>
        <v>0</v>
      </c>
      <c r="AA25" s="149">
        <f t="shared" si="30"/>
        <v>0</v>
      </c>
      <c r="AB25" s="149">
        <f t="shared" si="30"/>
        <v>0</v>
      </c>
    </row>
    <row r="26" spans="2:28" ht="25.5" customHeight="1" x14ac:dyDescent="0.2">
      <c r="B26" s="94">
        <v>1.4</v>
      </c>
      <c r="C26" s="202" t="s">
        <v>89</v>
      </c>
      <c r="D26" s="73"/>
      <c r="E26" s="88"/>
      <c r="F26" s="131"/>
      <c r="G26" s="131"/>
      <c r="H26" s="131"/>
      <c r="I26" s="95"/>
      <c r="J26" s="95"/>
      <c r="K26" s="95"/>
      <c r="L26" s="95"/>
      <c r="M26" s="95"/>
      <c r="N26" s="95"/>
      <c r="O26" s="95"/>
      <c r="P26" s="95"/>
      <c r="Q26" s="95"/>
      <c r="R26" s="95"/>
      <c r="S26" s="95"/>
      <c r="T26" s="95"/>
      <c r="U26" s="95"/>
      <c r="V26" s="95"/>
      <c r="W26" s="95"/>
      <c r="X26" s="95"/>
      <c r="Y26" s="95"/>
      <c r="Z26" s="113"/>
      <c r="AA26" s="95"/>
      <c r="AB26" s="96"/>
    </row>
    <row r="27" spans="2:28" ht="44.25" customHeight="1" x14ac:dyDescent="0.2">
      <c r="B27" s="94" t="s">
        <v>6</v>
      </c>
      <c r="C27" s="81" t="s">
        <v>184</v>
      </c>
      <c r="D27" s="74" t="s">
        <v>206</v>
      </c>
      <c r="E27" s="102" t="s">
        <v>60</v>
      </c>
      <c r="F27" s="132" t="s">
        <v>550</v>
      </c>
      <c r="G27" s="91">
        <v>2026</v>
      </c>
      <c r="H27" s="91">
        <v>2028</v>
      </c>
      <c r="I27" s="75">
        <v>100709238</v>
      </c>
      <c r="J27" s="95">
        <v>0</v>
      </c>
      <c r="K27" s="123">
        <f>I27+J27</f>
        <v>100709238</v>
      </c>
      <c r="L27" s="95">
        <v>100709238</v>
      </c>
      <c r="M27" s="95">
        <v>0</v>
      </c>
      <c r="N27" s="123">
        <f>L27+M27</f>
        <v>100709238</v>
      </c>
      <c r="O27" s="95">
        <v>100709238</v>
      </c>
      <c r="P27" s="95">
        <v>0</v>
      </c>
      <c r="Q27" s="123">
        <f>O27+P27</f>
        <v>100709238</v>
      </c>
      <c r="R27" s="76">
        <f>I27+L27+O27</f>
        <v>302127714</v>
      </c>
      <c r="S27" s="76">
        <f>J27+M27+P27</f>
        <v>0</v>
      </c>
      <c r="T27" s="76">
        <f>R27+S27</f>
        <v>302127714</v>
      </c>
      <c r="U27" s="95">
        <f>R27-X27</f>
        <v>302127714</v>
      </c>
      <c r="V27" s="95">
        <f>S27-Y27</f>
        <v>0</v>
      </c>
      <c r="W27" s="95">
        <f>U27+V27</f>
        <v>302127714</v>
      </c>
      <c r="X27" s="76">
        <v>0</v>
      </c>
      <c r="Y27" s="76">
        <v>0</v>
      </c>
      <c r="Z27" s="112"/>
      <c r="AA27" s="76">
        <f>X27+Y27</f>
        <v>0</v>
      </c>
      <c r="AB27" s="77">
        <f>T27-W27-AA27</f>
        <v>0</v>
      </c>
    </row>
    <row r="28" spans="2:28" ht="34.5" customHeight="1" x14ac:dyDescent="0.2">
      <c r="B28" s="94" t="s">
        <v>81</v>
      </c>
      <c r="C28" s="81" t="s">
        <v>493</v>
      </c>
      <c r="D28" s="74" t="s">
        <v>207</v>
      </c>
      <c r="E28" s="102" t="s">
        <v>60</v>
      </c>
      <c r="F28" s="132" t="s">
        <v>550</v>
      </c>
      <c r="G28" s="91">
        <v>2026</v>
      </c>
      <c r="H28" s="91">
        <v>2028</v>
      </c>
      <c r="I28" s="95">
        <v>84404551</v>
      </c>
      <c r="J28" s="95">
        <v>0</v>
      </c>
      <c r="K28" s="123">
        <f t="shared" ref="K28:K33" si="31">I28+J28</f>
        <v>84404551</v>
      </c>
      <c r="L28" s="95">
        <v>84404551</v>
      </c>
      <c r="M28" s="95">
        <v>0</v>
      </c>
      <c r="N28" s="123">
        <f t="shared" ref="N28:N33" si="32">L28+M28</f>
        <v>84404551</v>
      </c>
      <c r="O28" s="95">
        <v>84404551</v>
      </c>
      <c r="P28" s="95">
        <v>0</v>
      </c>
      <c r="Q28" s="123">
        <f t="shared" ref="Q28:Q33" si="33">O28+P28</f>
        <v>84404551</v>
      </c>
      <c r="R28" s="76">
        <f t="shared" ref="R28:R32" si="34">I28+L28+O28</f>
        <v>253213653</v>
      </c>
      <c r="S28" s="76">
        <f t="shared" ref="S28:S33" si="35">J28+M28+P28</f>
        <v>0</v>
      </c>
      <c r="T28" s="76">
        <f t="shared" ref="T28:T33" si="36">R28+S28</f>
        <v>253213653</v>
      </c>
      <c r="U28" s="95">
        <f>R28-X28</f>
        <v>253213653</v>
      </c>
      <c r="V28" s="95">
        <f>S28-Y28</f>
        <v>0</v>
      </c>
      <c r="W28" s="95">
        <f>U28+V28</f>
        <v>253213653</v>
      </c>
      <c r="X28" s="76">
        <v>0</v>
      </c>
      <c r="Y28" s="76">
        <v>0</v>
      </c>
      <c r="Z28" s="112"/>
      <c r="AA28" s="76">
        <f t="shared" ref="AA28" si="37">X28+Y28</f>
        <v>0</v>
      </c>
      <c r="AB28" s="77">
        <f>T28-W28-AA28</f>
        <v>0</v>
      </c>
    </row>
    <row r="29" spans="2:28" ht="30" customHeight="1" x14ac:dyDescent="0.2">
      <c r="B29" s="94" t="s">
        <v>138</v>
      </c>
      <c r="C29" s="81" t="s">
        <v>157</v>
      </c>
      <c r="D29" s="74" t="s">
        <v>224</v>
      </c>
      <c r="E29" s="102" t="s">
        <v>593</v>
      </c>
      <c r="F29" s="132" t="s">
        <v>143</v>
      </c>
      <c r="G29" s="91">
        <v>2026</v>
      </c>
      <c r="H29" s="91">
        <v>2028</v>
      </c>
      <c r="I29" s="95">
        <v>185000000</v>
      </c>
      <c r="J29" s="95">
        <v>0</v>
      </c>
      <c r="K29" s="123">
        <f>I29+J29</f>
        <v>185000000</v>
      </c>
      <c r="L29" s="95">
        <v>185000000</v>
      </c>
      <c r="M29" s="95">
        <v>0</v>
      </c>
      <c r="N29" s="123">
        <f t="shared" si="32"/>
        <v>185000000</v>
      </c>
      <c r="O29" s="95">
        <v>185000000</v>
      </c>
      <c r="P29" s="95">
        <v>0</v>
      </c>
      <c r="Q29" s="123">
        <f t="shared" si="33"/>
        <v>185000000</v>
      </c>
      <c r="R29" s="76">
        <f t="shared" si="34"/>
        <v>555000000</v>
      </c>
      <c r="S29" s="76">
        <f t="shared" si="35"/>
        <v>0</v>
      </c>
      <c r="T29" s="76">
        <f t="shared" si="36"/>
        <v>555000000</v>
      </c>
      <c r="U29" s="95">
        <f>R29-X29</f>
        <v>555000000</v>
      </c>
      <c r="V29" s="95">
        <f t="shared" ref="V29:V33" si="38">S29-Y29</f>
        <v>0</v>
      </c>
      <c r="W29" s="95">
        <f t="shared" ref="W29:W30" si="39">U29+V29</f>
        <v>555000000</v>
      </c>
      <c r="X29" s="76">
        <v>0</v>
      </c>
      <c r="Y29" s="76">
        <v>0</v>
      </c>
      <c r="Z29" s="112"/>
      <c r="AA29" s="76">
        <f t="shared" ref="AA29:AA33" si="40">X29+Y29</f>
        <v>0</v>
      </c>
      <c r="AB29" s="77">
        <f>T29-W29-AA29</f>
        <v>0</v>
      </c>
    </row>
    <row r="30" spans="2:28" ht="36.75" customHeight="1" x14ac:dyDescent="0.2">
      <c r="B30" s="94" t="s">
        <v>139</v>
      </c>
      <c r="C30" s="81" t="s">
        <v>494</v>
      </c>
      <c r="D30" s="74" t="s">
        <v>220</v>
      </c>
      <c r="E30" s="82" t="s">
        <v>158</v>
      </c>
      <c r="F30" s="132" t="s">
        <v>75</v>
      </c>
      <c r="G30" s="91">
        <v>2026</v>
      </c>
      <c r="H30" s="91">
        <v>2028</v>
      </c>
      <c r="I30" s="95">
        <v>5311716</v>
      </c>
      <c r="J30" s="95">
        <v>0</v>
      </c>
      <c r="K30" s="123">
        <f t="shared" si="31"/>
        <v>5311716</v>
      </c>
      <c r="L30" s="95">
        <v>0</v>
      </c>
      <c r="M30" s="95">
        <v>0</v>
      </c>
      <c r="N30" s="123">
        <f t="shared" si="32"/>
        <v>0</v>
      </c>
      <c r="O30" s="95"/>
      <c r="P30" s="95">
        <v>0</v>
      </c>
      <c r="Q30" s="123">
        <f t="shared" si="33"/>
        <v>0</v>
      </c>
      <c r="R30" s="76">
        <f t="shared" si="34"/>
        <v>5311716</v>
      </c>
      <c r="S30" s="76">
        <f t="shared" si="35"/>
        <v>0</v>
      </c>
      <c r="T30" s="76">
        <f t="shared" si="36"/>
        <v>5311716</v>
      </c>
      <c r="U30" s="95">
        <f>R30-X30</f>
        <v>5311716</v>
      </c>
      <c r="V30" s="95">
        <f t="shared" si="38"/>
        <v>0</v>
      </c>
      <c r="W30" s="95">
        <f t="shared" si="39"/>
        <v>5311716</v>
      </c>
      <c r="X30" s="76">
        <v>0</v>
      </c>
      <c r="Y30" s="76">
        <v>0</v>
      </c>
      <c r="Z30" s="112"/>
      <c r="AA30" s="76">
        <f t="shared" si="40"/>
        <v>0</v>
      </c>
      <c r="AB30" s="77">
        <f t="shared" ref="AB30:AB33" si="41">T30-W30-AA30</f>
        <v>0</v>
      </c>
    </row>
    <row r="31" spans="2:28" s="90" customFormat="1" ht="41.25" customHeight="1" x14ac:dyDescent="0.2">
      <c r="B31" s="122" t="s">
        <v>177</v>
      </c>
      <c r="C31" s="81" t="s">
        <v>497</v>
      </c>
      <c r="D31" s="82" t="s">
        <v>220</v>
      </c>
      <c r="E31" s="132" t="s">
        <v>60</v>
      </c>
      <c r="F31" s="82" t="s">
        <v>445</v>
      </c>
      <c r="G31" s="91">
        <v>2026</v>
      </c>
      <c r="H31" s="91">
        <v>2028</v>
      </c>
      <c r="I31" s="134">
        <v>122719000</v>
      </c>
      <c r="J31" s="134">
        <v>0</v>
      </c>
      <c r="K31" s="123">
        <f t="shared" si="31"/>
        <v>122719000</v>
      </c>
      <c r="L31" s="134">
        <v>122719000</v>
      </c>
      <c r="M31" s="134">
        <v>0</v>
      </c>
      <c r="N31" s="123">
        <f t="shared" si="32"/>
        <v>122719000</v>
      </c>
      <c r="O31" s="134">
        <v>122719000</v>
      </c>
      <c r="P31" s="134">
        <v>0</v>
      </c>
      <c r="Q31" s="123">
        <f t="shared" si="33"/>
        <v>122719000</v>
      </c>
      <c r="R31" s="76">
        <f t="shared" si="34"/>
        <v>368157000</v>
      </c>
      <c r="S31" s="76">
        <f t="shared" si="35"/>
        <v>0</v>
      </c>
      <c r="T31" s="76">
        <f t="shared" si="36"/>
        <v>368157000</v>
      </c>
      <c r="U31" s="95">
        <f t="shared" ref="U31" si="42">R31-X31</f>
        <v>368157000</v>
      </c>
      <c r="V31" s="95">
        <f t="shared" si="38"/>
        <v>0</v>
      </c>
      <c r="W31" s="95">
        <f>U31+V31</f>
        <v>368157000</v>
      </c>
      <c r="X31" s="76">
        <v>0</v>
      </c>
      <c r="Y31" s="76">
        <v>0</v>
      </c>
      <c r="Z31" s="112"/>
      <c r="AA31" s="76">
        <f t="shared" si="40"/>
        <v>0</v>
      </c>
      <c r="AB31" s="77">
        <f t="shared" si="41"/>
        <v>0</v>
      </c>
    </row>
    <row r="32" spans="2:28" ht="49.5" customHeight="1" x14ac:dyDescent="0.2">
      <c r="B32" s="94" t="s">
        <v>93</v>
      </c>
      <c r="C32" s="205" t="s">
        <v>429</v>
      </c>
      <c r="D32" s="74" t="s">
        <v>220</v>
      </c>
      <c r="E32" s="102" t="s">
        <v>60</v>
      </c>
      <c r="F32" s="82" t="s">
        <v>158</v>
      </c>
      <c r="G32" s="91">
        <v>2026</v>
      </c>
      <c r="H32" s="91">
        <v>2028</v>
      </c>
      <c r="I32" s="95">
        <v>122719000</v>
      </c>
      <c r="J32" s="95">
        <v>0</v>
      </c>
      <c r="K32" s="123">
        <f t="shared" si="31"/>
        <v>122719000</v>
      </c>
      <c r="L32" s="95">
        <v>122719000</v>
      </c>
      <c r="M32" s="95">
        <v>0</v>
      </c>
      <c r="N32" s="123">
        <f t="shared" si="32"/>
        <v>122719000</v>
      </c>
      <c r="O32" s="95">
        <v>122719000</v>
      </c>
      <c r="P32" s="95">
        <v>0</v>
      </c>
      <c r="Q32" s="123">
        <f t="shared" si="33"/>
        <v>122719000</v>
      </c>
      <c r="R32" s="76">
        <f t="shared" si="34"/>
        <v>368157000</v>
      </c>
      <c r="S32" s="76">
        <f t="shared" si="35"/>
        <v>0</v>
      </c>
      <c r="T32" s="76">
        <f t="shared" si="36"/>
        <v>368157000</v>
      </c>
      <c r="U32" s="95">
        <f>R32-X32</f>
        <v>368157000</v>
      </c>
      <c r="V32" s="95">
        <f t="shared" ref="V32" si="43">S32-Y32</f>
        <v>0</v>
      </c>
      <c r="W32" s="95">
        <f>U32+V32</f>
        <v>368157000</v>
      </c>
      <c r="X32" s="76">
        <v>0</v>
      </c>
      <c r="Y32" s="76">
        <v>0</v>
      </c>
      <c r="Z32" s="112"/>
      <c r="AA32" s="76">
        <f t="shared" ref="AA32" si="44">X32+Y32</f>
        <v>0</v>
      </c>
      <c r="AB32" s="77">
        <f t="shared" ref="AB32" si="45">T32-W32-AA32</f>
        <v>0</v>
      </c>
    </row>
    <row r="33" spans="2:28" ht="49.5" customHeight="1" x14ac:dyDescent="0.2">
      <c r="B33" s="94" t="s">
        <v>542</v>
      </c>
      <c r="C33" s="205" t="s">
        <v>543</v>
      </c>
      <c r="D33" s="74" t="s">
        <v>211</v>
      </c>
      <c r="E33" s="120" t="s">
        <v>544</v>
      </c>
      <c r="F33" s="120" t="s">
        <v>544</v>
      </c>
      <c r="G33" s="91">
        <v>2026</v>
      </c>
      <c r="H33" s="91">
        <v>2028</v>
      </c>
      <c r="I33" s="95">
        <v>299000000</v>
      </c>
      <c r="J33" s="95">
        <v>0</v>
      </c>
      <c r="K33" s="123">
        <f t="shared" si="31"/>
        <v>299000000</v>
      </c>
      <c r="L33" s="95">
        <v>299000000</v>
      </c>
      <c r="M33" s="95">
        <v>0</v>
      </c>
      <c r="N33" s="123">
        <f t="shared" si="32"/>
        <v>299000000</v>
      </c>
      <c r="O33" s="95">
        <v>299000000</v>
      </c>
      <c r="P33" s="95">
        <v>0</v>
      </c>
      <c r="Q33" s="123">
        <f t="shared" si="33"/>
        <v>299000000</v>
      </c>
      <c r="R33" s="76">
        <f>I33+L33+O33</f>
        <v>897000000</v>
      </c>
      <c r="S33" s="76">
        <f t="shared" si="35"/>
        <v>0</v>
      </c>
      <c r="T33" s="76">
        <f t="shared" si="36"/>
        <v>897000000</v>
      </c>
      <c r="U33" s="95">
        <f>R33-X33</f>
        <v>897000000</v>
      </c>
      <c r="V33" s="95">
        <f t="shared" si="38"/>
        <v>0</v>
      </c>
      <c r="W33" s="95">
        <f>U33+V33</f>
        <v>897000000</v>
      </c>
      <c r="X33" s="76">
        <v>0</v>
      </c>
      <c r="Y33" s="76">
        <v>0</v>
      </c>
      <c r="Z33" s="112"/>
      <c r="AA33" s="76">
        <f t="shared" si="40"/>
        <v>0</v>
      </c>
      <c r="AB33" s="77">
        <f t="shared" si="41"/>
        <v>0</v>
      </c>
    </row>
    <row r="34" spans="2:28" s="152" customFormat="1" ht="24" customHeight="1" x14ac:dyDescent="0.2">
      <c r="B34" s="145"/>
      <c r="C34" s="180" t="s">
        <v>19</v>
      </c>
      <c r="D34" s="146"/>
      <c r="E34" s="147"/>
      <c r="F34" s="148"/>
      <c r="G34" s="148"/>
      <c r="H34" s="148"/>
      <c r="I34" s="149">
        <f>SUM(I27:I33)</f>
        <v>919863505</v>
      </c>
      <c r="J34" s="149">
        <f t="shared" ref="J34:AB34" si="46">SUM(J27:J33)</f>
        <v>0</v>
      </c>
      <c r="K34" s="149">
        <f t="shared" si="46"/>
        <v>919863505</v>
      </c>
      <c r="L34" s="149">
        <f t="shared" si="46"/>
        <v>914551789</v>
      </c>
      <c r="M34" s="149">
        <f t="shared" si="46"/>
        <v>0</v>
      </c>
      <c r="N34" s="149">
        <f t="shared" si="46"/>
        <v>914551789</v>
      </c>
      <c r="O34" s="149">
        <f t="shared" si="46"/>
        <v>914551789</v>
      </c>
      <c r="P34" s="149">
        <f t="shared" si="46"/>
        <v>0</v>
      </c>
      <c r="Q34" s="149">
        <f t="shared" si="46"/>
        <v>914551789</v>
      </c>
      <c r="R34" s="149">
        <f t="shared" si="46"/>
        <v>2748967083</v>
      </c>
      <c r="S34" s="149">
        <f t="shared" si="46"/>
        <v>0</v>
      </c>
      <c r="T34" s="149">
        <f t="shared" si="46"/>
        <v>2748967083</v>
      </c>
      <c r="U34" s="149">
        <f>SUM(U27:U33)</f>
        <v>2748967083</v>
      </c>
      <c r="V34" s="149">
        <f t="shared" si="46"/>
        <v>0</v>
      </c>
      <c r="W34" s="149">
        <f t="shared" si="46"/>
        <v>2748967083</v>
      </c>
      <c r="X34" s="149">
        <f t="shared" si="46"/>
        <v>0</v>
      </c>
      <c r="Y34" s="149">
        <f t="shared" si="46"/>
        <v>0</v>
      </c>
      <c r="Z34" s="149">
        <f t="shared" si="46"/>
        <v>0</v>
      </c>
      <c r="AA34" s="149">
        <f t="shared" si="46"/>
        <v>0</v>
      </c>
      <c r="AB34" s="149">
        <f t="shared" si="46"/>
        <v>0</v>
      </c>
    </row>
    <row r="35" spans="2:28" ht="47.25" customHeight="1" x14ac:dyDescent="0.2">
      <c r="B35" s="94">
        <v>1.5</v>
      </c>
      <c r="C35" s="202" t="s">
        <v>131</v>
      </c>
      <c r="D35" s="73"/>
      <c r="E35" s="88"/>
      <c r="F35" s="131"/>
      <c r="G35" s="131"/>
      <c r="H35" s="131"/>
      <c r="I35" s="95"/>
      <c r="J35" s="95"/>
      <c r="K35" s="95"/>
      <c r="L35" s="95"/>
      <c r="M35" s="95"/>
      <c r="N35" s="95"/>
      <c r="O35" s="95"/>
      <c r="P35" s="95"/>
      <c r="Q35" s="95"/>
      <c r="R35" s="95"/>
      <c r="S35" s="95"/>
      <c r="T35" s="76"/>
      <c r="U35" s="95"/>
      <c r="V35" s="95"/>
      <c r="W35" s="95"/>
      <c r="X35" s="95"/>
      <c r="Y35" s="95"/>
      <c r="Z35" s="113"/>
      <c r="AA35" s="95"/>
      <c r="AB35" s="96"/>
    </row>
    <row r="36" spans="2:28" s="90" customFormat="1" ht="36" customHeight="1" x14ac:dyDescent="0.2">
      <c r="B36" s="122" t="s">
        <v>40</v>
      </c>
      <c r="C36" s="206" t="s">
        <v>170</v>
      </c>
      <c r="D36" s="82" t="s">
        <v>221</v>
      </c>
      <c r="E36" s="82" t="s">
        <v>496</v>
      </c>
      <c r="F36" s="82" t="s">
        <v>578</v>
      </c>
      <c r="G36" s="91">
        <v>2026</v>
      </c>
      <c r="H36" s="91">
        <v>2028</v>
      </c>
      <c r="I36" s="134">
        <f>12*20000</f>
        <v>240000</v>
      </c>
      <c r="J36" s="134">
        <v>0</v>
      </c>
      <c r="K36" s="134">
        <f>I36+J36</f>
        <v>240000</v>
      </c>
      <c r="L36" s="134">
        <f>12*20000</f>
        <v>240000</v>
      </c>
      <c r="M36" s="134">
        <v>0</v>
      </c>
      <c r="N36" s="134">
        <f>L36+M36</f>
        <v>240000</v>
      </c>
      <c r="O36" s="134">
        <f>12*20000</f>
        <v>240000</v>
      </c>
      <c r="P36" s="134">
        <v>0</v>
      </c>
      <c r="Q36" s="134">
        <f>O36+P293</f>
        <v>240000</v>
      </c>
      <c r="R36" s="92">
        <f t="shared" ref="R36" si="47">I36+L36+O36</f>
        <v>720000</v>
      </c>
      <c r="S36" s="92">
        <f t="shared" ref="S36" si="48">J36+M36+P36</f>
        <v>0</v>
      </c>
      <c r="T36" s="92">
        <f t="shared" ref="T36" si="49">R36+S36</f>
        <v>720000</v>
      </c>
      <c r="U36" s="134">
        <f t="shared" ref="U36" si="50">R36-X36</f>
        <v>720000</v>
      </c>
      <c r="V36" s="134">
        <f t="shared" ref="V36" si="51">S36-Y36</f>
        <v>0</v>
      </c>
      <c r="W36" s="134">
        <f t="shared" ref="W36" si="52">U36+V36</f>
        <v>720000</v>
      </c>
      <c r="X36" s="92">
        <v>0</v>
      </c>
      <c r="Y36" s="92">
        <v>0</v>
      </c>
      <c r="Z36" s="118"/>
      <c r="AA36" s="92">
        <f t="shared" ref="AA36" si="53">X36+Y36</f>
        <v>0</v>
      </c>
      <c r="AB36" s="124">
        <f t="shared" ref="AB36" si="54">T36-W36-AA36</f>
        <v>0</v>
      </c>
    </row>
    <row r="37" spans="2:28" s="90" customFormat="1" ht="45.75" customHeight="1" x14ac:dyDescent="0.2">
      <c r="B37" s="122" t="s">
        <v>41</v>
      </c>
      <c r="C37" s="81" t="s">
        <v>498</v>
      </c>
      <c r="D37" s="82" t="s">
        <v>215</v>
      </c>
      <c r="E37" s="82" t="s">
        <v>414</v>
      </c>
      <c r="F37" s="102" t="s">
        <v>60</v>
      </c>
      <c r="G37" s="91">
        <v>2026</v>
      </c>
      <c r="H37" s="91">
        <v>2028</v>
      </c>
      <c r="I37" s="134">
        <v>97521860</v>
      </c>
      <c r="J37" s="134">
        <v>0</v>
      </c>
      <c r="K37" s="134">
        <f t="shared" ref="K37" si="55">I37+J37</f>
        <v>97521860</v>
      </c>
      <c r="L37" s="134">
        <v>97521860</v>
      </c>
      <c r="M37" s="134">
        <v>0</v>
      </c>
      <c r="N37" s="134">
        <f>L37+M294</f>
        <v>97521860</v>
      </c>
      <c r="O37" s="134">
        <v>97521860</v>
      </c>
      <c r="P37" s="134">
        <v>0</v>
      </c>
      <c r="Q37" s="134">
        <f>O37+P294</f>
        <v>97521860</v>
      </c>
      <c r="R37" s="76">
        <f>I37+L37+O37</f>
        <v>292565580</v>
      </c>
      <c r="S37" s="76">
        <f t="shared" ref="S37:S38" si="56">J37+M37+P37</f>
        <v>0</v>
      </c>
      <c r="T37" s="76">
        <f t="shared" ref="T37:T39" si="57">R37+S37</f>
        <v>292565580</v>
      </c>
      <c r="U37" s="95">
        <f t="shared" ref="U37:U39" si="58">R37-X37</f>
        <v>292565580</v>
      </c>
      <c r="V37" s="95">
        <f t="shared" ref="V37:V39" si="59">S37-Y37</f>
        <v>0</v>
      </c>
      <c r="W37" s="95">
        <f t="shared" ref="W37:W38" si="60">U37+V37</f>
        <v>292565580</v>
      </c>
      <c r="X37" s="76">
        <v>0</v>
      </c>
      <c r="Y37" s="76">
        <v>0</v>
      </c>
      <c r="Z37" s="112"/>
      <c r="AA37" s="76">
        <f t="shared" ref="AA37:AA39" si="61">X37+Y37</f>
        <v>0</v>
      </c>
      <c r="AB37" s="77">
        <f t="shared" ref="AB37:AB39" si="62">T37-W37-AA37</f>
        <v>0</v>
      </c>
    </row>
    <row r="38" spans="2:28" s="90" customFormat="1" ht="34.5" customHeight="1" x14ac:dyDescent="0.2">
      <c r="B38" s="122" t="s">
        <v>62</v>
      </c>
      <c r="C38" s="81" t="s">
        <v>499</v>
      </c>
      <c r="D38" s="82" t="s">
        <v>215</v>
      </c>
      <c r="E38" s="82" t="s">
        <v>414</v>
      </c>
      <c r="F38" s="102" t="s">
        <v>60</v>
      </c>
      <c r="G38" s="91">
        <v>2026</v>
      </c>
      <c r="H38" s="91">
        <v>2028</v>
      </c>
      <c r="I38" s="134">
        <v>703800</v>
      </c>
      <c r="J38" s="134">
        <v>0</v>
      </c>
      <c r="K38" s="134">
        <f>I38+J38</f>
        <v>703800</v>
      </c>
      <c r="L38" s="134">
        <v>703800</v>
      </c>
      <c r="M38" s="134">
        <v>0</v>
      </c>
      <c r="N38" s="134">
        <f>L38+M295</f>
        <v>703800</v>
      </c>
      <c r="O38" s="134">
        <v>703800</v>
      </c>
      <c r="P38" s="134">
        <v>0</v>
      </c>
      <c r="Q38" s="134">
        <f>O38+P295</f>
        <v>703800</v>
      </c>
      <c r="R38" s="76">
        <f>I38+L38+O38</f>
        <v>2111400</v>
      </c>
      <c r="S38" s="76">
        <f t="shared" si="56"/>
        <v>0</v>
      </c>
      <c r="T38" s="76">
        <f t="shared" si="57"/>
        <v>2111400</v>
      </c>
      <c r="U38" s="95">
        <f t="shared" si="58"/>
        <v>2111400</v>
      </c>
      <c r="V38" s="95">
        <f t="shared" si="59"/>
        <v>0</v>
      </c>
      <c r="W38" s="95">
        <f t="shared" si="60"/>
        <v>2111400</v>
      </c>
      <c r="X38" s="76">
        <v>0</v>
      </c>
      <c r="Y38" s="76">
        <v>0</v>
      </c>
      <c r="Z38" s="112"/>
      <c r="AA38" s="76">
        <f t="shared" si="61"/>
        <v>0</v>
      </c>
      <c r="AB38" s="77">
        <f t="shared" si="62"/>
        <v>0</v>
      </c>
    </row>
    <row r="39" spans="2:28" s="90" customFormat="1" ht="30" customHeight="1" x14ac:dyDescent="0.2">
      <c r="B39" s="122" t="s">
        <v>178</v>
      </c>
      <c r="C39" s="81" t="s">
        <v>159</v>
      </c>
      <c r="D39" s="82" t="s">
        <v>225</v>
      </c>
      <c r="E39" s="82" t="s">
        <v>582</v>
      </c>
      <c r="F39" s="102" t="s">
        <v>60</v>
      </c>
      <c r="G39" s="91">
        <v>2026</v>
      </c>
      <c r="H39" s="91">
        <v>2028</v>
      </c>
      <c r="I39" s="134">
        <v>65820000</v>
      </c>
      <c r="J39" s="134">
        <v>50000000</v>
      </c>
      <c r="K39" s="134">
        <f>I39+J39</f>
        <v>115820000</v>
      </c>
      <c r="L39" s="134">
        <v>65820000</v>
      </c>
      <c r="M39" s="134">
        <v>0</v>
      </c>
      <c r="N39" s="134">
        <f>L39+M296</f>
        <v>65820000</v>
      </c>
      <c r="O39" s="134">
        <v>65820000</v>
      </c>
      <c r="P39" s="134"/>
      <c r="Q39" s="134">
        <f>O39+P296</f>
        <v>65820000</v>
      </c>
      <c r="R39" s="76">
        <f>I39+L39+O39</f>
        <v>197460000</v>
      </c>
      <c r="S39" s="76">
        <f>J39+M39+P39</f>
        <v>50000000</v>
      </c>
      <c r="T39" s="76">
        <f t="shared" si="57"/>
        <v>247460000</v>
      </c>
      <c r="U39" s="95">
        <f t="shared" si="58"/>
        <v>197460000</v>
      </c>
      <c r="V39" s="95">
        <f t="shared" si="59"/>
        <v>50000000</v>
      </c>
      <c r="W39" s="95">
        <f>U39+V39</f>
        <v>247460000</v>
      </c>
      <c r="X39" s="76">
        <v>0</v>
      </c>
      <c r="Y39" s="76">
        <v>0</v>
      </c>
      <c r="Z39" s="112"/>
      <c r="AA39" s="76">
        <f t="shared" si="61"/>
        <v>0</v>
      </c>
      <c r="AB39" s="77">
        <f t="shared" si="62"/>
        <v>0</v>
      </c>
    </row>
    <row r="40" spans="2:28" s="152" customFormat="1" ht="18" customHeight="1" x14ac:dyDescent="0.2">
      <c r="B40" s="145"/>
      <c r="C40" s="180" t="s">
        <v>484</v>
      </c>
      <c r="D40" s="146"/>
      <c r="E40" s="147"/>
      <c r="F40" s="148"/>
      <c r="G40" s="148"/>
      <c r="H40" s="148"/>
      <c r="I40" s="149">
        <f t="shared" ref="I40:AB40" si="63">SUM(I36:I39)</f>
        <v>164285660</v>
      </c>
      <c r="J40" s="149">
        <f t="shared" si="63"/>
        <v>50000000</v>
      </c>
      <c r="K40" s="149">
        <f t="shared" si="63"/>
        <v>214285660</v>
      </c>
      <c r="L40" s="149">
        <f>SUM(L36:L39)</f>
        <v>164285660</v>
      </c>
      <c r="M40" s="149">
        <f t="shared" si="63"/>
        <v>0</v>
      </c>
      <c r="N40" s="149">
        <f t="shared" si="63"/>
        <v>164285660</v>
      </c>
      <c r="O40" s="149">
        <f t="shared" si="63"/>
        <v>164285660</v>
      </c>
      <c r="P40" s="149">
        <f t="shared" si="63"/>
        <v>0</v>
      </c>
      <c r="Q40" s="149">
        <f t="shared" si="63"/>
        <v>164285660</v>
      </c>
      <c r="R40" s="149">
        <f t="shared" si="63"/>
        <v>492856980</v>
      </c>
      <c r="S40" s="149">
        <f t="shared" si="63"/>
        <v>50000000</v>
      </c>
      <c r="T40" s="149">
        <f t="shared" si="63"/>
        <v>542856980</v>
      </c>
      <c r="U40" s="149">
        <f t="shared" si="63"/>
        <v>492856980</v>
      </c>
      <c r="V40" s="149">
        <f t="shared" si="63"/>
        <v>50000000</v>
      </c>
      <c r="W40" s="149">
        <f t="shared" si="63"/>
        <v>542856980</v>
      </c>
      <c r="X40" s="149">
        <f t="shared" si="63"/>
        <v>0</v>
      </c>
      <c r="Y40" s="149">
        <f t="shared" si="63"/>
        <v>0</v>
      </c>
      <c r="Z40" s="149">
        <f t="shared" si="63"/>
        <v>0</v>
      </c>
      <c r="AA40" s="149">
        <f t="shared" si="63"/>
        <v>0</v>
      </c>
      <c r="AB40" s="149">
        <f t="shared" si="63"/>
        <v>0</v>
      </c>
    </row>
    <row r="41" spans="2:28" s="190" customFormat="1" ht="28.5" customHeight="1" thickBot="1" x14ac:dyDescent="0.25">
      <c r="B41" s="185"/>
      <c r="C41" s="186" t="s">
        <v>338</v>
      </c>
      <c r="D41" s="187"/>
      <c r="E41" s="187"/>
      <c r="F41" s="188"/>
      <c r="G41" s="188"/>
      <c r="H41" s="188"/>
      <c r="I41" s="189">
        <f>I14+I21+I25+I34+I40</f>
        <v>10177347979</v>
      </c>
      <c r="J41" s="189">
        <f t="shared" ref="J41:AB41" si="64">J14+J21+J25+J34+J40</f>
        <v>468287000</v>
      </c>
      <c r="K41" s="189">
        <f>K14+K21+K25+K34+K40</f>
        <v>10645634979</v>
      </c>
      <c r="L41" s="189">
        <f t="shared" si="64"/>
        <v>1248647585</v>
      </c>
      <c r="M41" s="189">
        <f t="shared" si="64"/>
        <v>0</v>
      </c>
      <c r="N41" s="189">
        <f t="shared" si="64"/>
        <v>1248647585</v>
      </c>
      <c r="O41" s="189">
        <f t="shared" si="64"/>
        <v>1255197585</v>
      </c>
      <c r="P41" s="189">
        <f t="shared" si="64"/>
        <v>0</v>
      </c>
      <c r="Q41" s="189">
        <f t="shared" si="64"/>
        <v>1255197585</v>
      </c>
      <c r="R41" s="189">
        <f>R14+R21+R25+R34+R40</f>
        <v>12681193149</v>
      </c>
      <c r="S41" s="189">
        <f t="shared" si="64"/>
        <v>468287000</v>
      </c>
      <c r="T41" s="189">
        <f t="shared" si="64"/>
        <v>13149480149</v>
      </c>
      <c r="U41" s="189">
        <f t="shared" si="64"/>
        <v>12675193149</v>
      </c>
      <c r="V41" s="189">
        <f t="shared" si="64"/>
        <v>468287000</v>
      </c>
      <c r="W41" s="189">
        <f t="shared" si="64"/>
        <v>13143480149</v>
      </c>
      <c r="X41" s="189">
        <f t="shared" si="64"/>
        <v>6000000</v>
      </c>
      <c r="Y41" s="189">
        <f t="shared" si="64"/>
        <v>0</v>
      </c>
      <c r="Z41" s="189">
        <f t="shared" si="64"/>
        <v>0</v>
      </c>
      <c r="AA41" s="189">
        <f t="shared" si="64"/>
        <v>6000000</v>
      </c>
      <c r="AB41" s="189">
        <f t="shared" si="64"/>
        <v>0</v>
      </c>
    </row>
    <row r="42" spans="2:28" ht="25.5" customHeight="1" thickBot="1" x14ac:dyDescent="0.25">
      <c r="B42" s="213" t="s">
        <v>266</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5"/>
    </row>
    <row r="43" spans="2:28" ht="30" customHeight="1" thickBot="1" x14ac:dyDescent="0.25">
      <c r="B43" s="244" t="s">
        <v>128</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6"/>
    </row>
    <row r="44" spans="2:28" ht="30.75" customHeight="1" thickBot="1" x14ac:dyDescent="0.25">
      <c r="B44" s="262" t="s">
        <v>0</v>
      </c>
      <c r="C44" s="257" t="s">
        <v>45</v>
      </c>
      <c r="D44" s="57" t="s">
        <v>46</v>
      </c>
      <c r="E44" s="264" t="s">
        <v>47</v>
      </c>
      <c r="F44" s="265"/>
      <c r="G44" s="266" t="s">
        <v>54</v>
      </c>
      <c r="H44" s="267"/>
      <c r="I44" s="268" t="s">
        <v>267</v>
      </c>
      <c r="J44" s="269"/>
      <c r="K44" s="270"/>
      <c r="L44" s="268" t="s">
        <v>268</v>
      </c>
      <c r="M44" s="269"/>
      <c r="N44" s="270"/>
      <c r="O44" s="268" t="s">
        <v>269</v>
      </c>
      <c r="P44" s="269"/>
      <c r="Q44" s="270"/>
      <c r="R44" s="268" t="s">
        <v>87</v>
      </c>
      <c r="S44" s="269"/>
      <c r="T44" s="270"/>
      <c r="U44" s="259" t="s">
        <v>44</v>
      </c>
      <c r="V44" s="260"/>
      <c r="W44" s="260"/>
      <c r="X44" s="260"/>
      <c r="Y44" s="260"/>
      <c r="Z44" s="260"/>
      <c r="AA44" s="261"/>
      <c r="AB44" s="274" t="s">
        <v>53</v>
      </c>
    </row>
    <row r="45" spans="2:28" ht="24" customHeight="1" thickBot="1" x14ac:dyDescent="0.25">
      <c r="B45" s="226"/>
      <c r="C45" s="233"/>
      <c r="D45" s="230" t="s">
        <v>48</v>
      </c>
      <c r="E45" s="235" t="s">
        <v>49</v>
      </c>
      <c r="F45" s="228" t="s">
        <v>50</v>
      </c>
      <c r="G45" s="228" t="s">
        <v>51</v>
      </c>
      <c r="H45" s="237" t="s">
        <v>52</v>
      </c>
      <c r="I45" s="271"/>
      <c r="J45" s="272"/>
      <c r="K45" s="273"/>
      <c r="L45" s="271"/>
      <c r="M45" s="272"/>
      <c r="N45" s="273"/>
      <c r="O45" s="271"/>
      <c r="P45" s="272"/>
      <c r="Q45" s="273"/>
      <c r="R45" s="271"/>
      <c r="S45" s="272"/>
      <c r="T45" s="273"/>
      <c r="U45" s="259" t="s">
        <v>406</v>
      </c>
      <c r="V45" s="260"/>
      <c r="W45" s="261"/>
      <c r="X45" s="259" t="s">
        <v>97</v>
      </c>
      <c r="Y45" s="260"/>
      <c r="Z45" s="260"/>
      <c r="AA45" s="261"/>
      <c r="AB45" s="275"/>
    </row>
    <row r="46" spans="2:28" ht="39.75" customHeight="1" thickBot="1" x14ac:dyDescent="0.25">
      <c r="B46" s="263"/>
      <c r="C46" s="258"/>
      <c r="D46" s="276"/>
      <c r="E46" s="240"/>
      <c r="F46" s="239"/>
      <c r="G46" s="239"/>
      <c r="H46" s="238"/>
      <c r="I46" s="58" t="s">
        <v>27</v>
      </c>
      <c r="J46" s="59" t="s">
        <v>28</v>
      </c>
      <c r="K46" s="60" t="s">
        <v>31</v>
      </c>
      <c r="L46" s="61" t="s">
        <v>27</v>
      </c>
      <c r="M46" s="62" t="s">
        <v>28</v>
      </c>
      <c r="N46" s="63" t="s">
        <v>31</v>
      </c>
      <c r="O46" s="61" t="s">
        <v>27</v>
      </c>
      <c r="P46" s="62" t="s">
        <v>28</v>
      </c>
      <c r="Q46" s="63" t="s">
        <v>31</v>
      </c>
      <c r="R46" s="61" t="s">
        <v>27</v>
      </c>
      <c r="S46" s="62" t="s">
        <v>28</v>
      </c>
      <c r="T46" s="63" t="s">
        <v>31</v>
      </c>
      <c r="U46" s="58" t="s">
        <v>27</v>
      </c>
      <c r="V46" s="59" t="s">
        <v>28</v>
      </c>
      <c r="W46" s="60" t="s">
        <v>29</v>
      </c>
      <c r="X46" s="61" t="s">
        <v>27</v>
      </c>
      <c r="Y46" s="64" t="s">
        <v>28</v>
      </c>
      <c r="Z46" s="115" t="s">
        <v>55</v>
      </c>
      <c r="AA46" s="63" t="s">
        <v>56</v>
      </c>
      <c r="AB46" s="59"/>
    </row>
    <row r="47" spans="2:28" ht="43.5" customHeight="1" x14ac:dyDescent="0.2">
      <c r="B47" s="65">
        <v>2.1</v>
      </c>
      <c r="C47" s="204" t="s">
        <v>270</v>
      </c>
      <c r="D47" s="66"/>
      <c r="E47" s="67"/>
      <c r="F47" s="133"/>
      <c r="G47" s="139"/>
      <c r="H47" s="139"/>
      <c r="I47" s="68"/>
      <c r="J47" s="68"/>
      <c r="K47" s="69"/>
      <c r="L47" s="69"/>
      <c r="M47" s="69"/>
      <c r="N47" s="69"/>
      <c r="O47" s="69"/>
      <c r="P47" s="69"/>
      <c r="Q47" s="69"/>
      <c r="R47" s="69"/>
      <c r="S47" s="69"/>
      <c r="T47" s="69"/>
      <c r="U47" s="69"/>
      <c r="V47" s="69"/>
      <c r="W47" s="69"/>
      <c r="X47" s="69"/>
      <c r="Y47" s="69"/>
      <c r="Z47" s="116"/>
      <c r="AA47" s="69"/>
      <c r="AB47" s="70"/>
    </row>
    <row r="48" spans="2:28" ht="43.5" customHeight="1" x14ac:dyDescent="0.2">
      <c r="B48" s="71" t="s">
        <v>7</v>
      </c>
      <c r="C48" s="73" t="s">
        <v>271</v>
      </c>
      <c r="D48" s="74" t="s">
        <v>190</v>
      </c>
      <c r="E48" s="74" t="s">
        <v>67</v>
      </c>
      <c r="F48" s="82" t="s">
        <v>583</v>
      </c>
      <c r="G48" s="91">
        <v>2026</v>
      </c>
      <c r="H48" s="91">
        <v>2028</v>
      </c>
      <c r="I48" s="75">
        <v>93287232</v>
      </c>
      <c r="J48" s="75">
        <v>0</v>
      </c>
      <c r="K48" s="97">
        <f>I48+J48</f>
        <v>93287232</v>
      </c>
      <c r="L48" s="75">
        <v>93287232</v>
      </c>
      <c r="M48" s="75">
        <v>0</v>
      </c>
      <c r="N48" s="97">
        <f>L48+M48</f>
        <v>93287232</v>
      </c>
      <c r="O48" s="75">
        <v>93287232</v>
      </c>
      <c r="P48" s="75">
        <v>0</v>
      </c>
      <c r="Q48" s="97">
        <f>O48+P48</f>
        <v>93287232</v>
      </c>
      <c r="R48" s="76">
        <f>I48+L48+O48</f>
        <v>279861696</v>
      </c>
      <c r="S48" s="76">
        <f t="shared" ref="S48" si="65">J48+M48+P48</f>
        <v>0</v>
      </c>
      <c r="T48" s="76">
        <f t="shared" ref="T48" si="66">R48+S48</f>
        <v>279861696</v>
      </c>
      <c r="U48" s="95">
        <f t="shared" ref="U48" si="67">R48-X48</f>
        <v>279861696</v>
      </c>
      <c r="V48" s="95">
        <f t="shared" ref="V48" si="68">S48-Y48</f>
        <v>0</v>
      </c>
      <c r="W48" s="95">
        <f t="shared" ref="W48" si="69">U48+V48</f>
        <v>279861696</v>
      </c>
      <c r="X48" s="76">
        <v>0</v>
      </c>
      <c r="Y48" s="76">
        <v>0</v>
      </c>
      <c r="Z48" s="112"/>
      <c r="AA48" s="76">
        <f t="shared" ref="AA48" si="70">X48+Y48</f>
        <v>0</v>
      </c>
      <c r="AB48" s="77">
        <f t="shared" ref="AB48" si="71">T48-W48-AA48</f>
        <v>0</v>
      </c>
    </row>
    <row r="49" spans="2:28" ht="33.75" x14ac:dyDescent="0.2">
      <c r="B49" s="71" t="s">
        <v>284</v>
      </c>
      <c r="C49" s="81" t="s">
        <v>160</v>
      </c>
      <c r="D49" s="74" t="s">
        <v>190</v>
      </c>
      <c r="E49" s="74" t="s">
        <v>60</v>
      </c>
      <c r="F49" s="74" t="s">
        <v>60</v>
      </c>
      <c r="G49" s="91">
        <v>2026</v>
      </c>
      <c r="H49" s="91">
        <v>2028</v>
      </c>
      <c r="I49" s="75">
        <v>26288366</v>
      </c>
      <c r="J49" s="75">
        <v>0</v>
      </c>
      <c r="K49" s="97">
        <f t="shared" ref="K49:K63" si="72">I49+J49</f>
        <v>26288366</v>
      </c>
      <c r="L49" s="75">
        <v>26288366</v>
      </c>
      <c r="M49" s="75">
        <v>0</v>
      </c>
      <c r="N49" s="97">
        <f t="shared" ref="N49:N63" si="73">L49+M49</f>
        <v>26288366</v>
      </c>
      <c r="O49" s="75">
        <v>26288366</v>
      </c>
      <c r="P49" s="75">
        <v>0</v>
      </c>
      <c r="Q49" s="97">
        <f t="shared" ref="Q49:Q64" si="74">O49+P49</f>
        <v>26288366</v>
      </c>
      <c r="R49" s="76">
        <f t="shared" ref="R49:R64" si="75">I49+L49+O49</f>
        <v>78865098</v>
      </c>
      <c r="S49" s="76">
        <f t="shared" ref="S49:S64" si="76">J49+M49+P49</f>
        <v>0</v>
      </c>
      <c r="T49" s="76">
        <f t="shared" ref="T49:T64" si="77">R49+S49</f>
        <v>78865098</v>
      </c>
      <c r="U49" s="95">
        <f t="shared" ref="U49:U63" si="78">R49-X49</f>
        <v>78865098</v>
      </c>
      <c r="V49" s="95">
        <f t="shared" ref="V49:V63" si="79">S49-Y49</f>
        <v>0</v>
      </c>
      <c r="W49" s="95">
        <f t="shared" ref="W49:W63" si="80">U49+V49</f>
        <v>78865098</v>
      </c>
      <c r="X49" s="76">
        <v>0</v>
      </c>
      <c r="Y49" s="76">
        <v>0</v>
      </c>
      <c r="Z49" s="112"/>
      <c r="AA49" s="76">
        <f t="shared" ref="AA49:AA63" si="81">X49+Y49</f>
        <v>0</v>
      </c>
      <c r="AB49" s="77">
        <f t="shared" ref="AB49:AB63" si="82">T49-W49-AA49</f>
        <v>0</v>
      </c>
    </row>
    <row r="50" spans="2:28" ht="67.5" customHeight="1" x14ac:dyDescent="0.2">
      <c r="B50" s="71" t="s">
        <v>8</v>
      </c>
      <c r="C50" s="73" t="s">
        <v>238</v>
      </c>
      <c r="D50" s="74" t="s">
        <v>190</v>
      </c>
      <c r="E50" s="74" t="s">
        <v>60</v>
      </c>
      <c r="F50" s="82" t="s">
        <v>577</v>
      </c>
      <c r="G50" s="91">
        <v>2026</v>
      </c>
      <c r="H50" s="91">
        <v>2028</v>
      </c>
      <c r="I50" s="75">
        <v>85319247</v>
      </c>
      <c r="J50" s="75">
        <v>0</v>
      </c>
      <c r="K50" s="97">
        <f t="shared" si="72"/>
        <v>85319247</v>
      </c>
      <c r="L50" s="75">
        <v>85319247</v>
      </c>
      <c r="M50" s="75">
        <v>0</v>
      </c>
      <c r="N50" s="97">
        <f t="shared" si="73"/>
        <v>85319247</v>
      </c>
      <c r="O50" s="75">
        <v>85319247</v>
      </c>
      <c r="P50" s="75">
        <v>0</v>
      </c>
      <c r="Q50" s="97">
        <f t="shared" si="74"/>
        <v>85319247</v>
      </c>
      <c r="R50" s="76">
        <f t="shared" si="75"/>
        <v>255957741</v>
      </c>
      <c r="S50" s="76">
        <f t="shared" si="76"/>
        <v>0</v>
      </c>
      <c r="T50" s="76">
        <f t="shared" si="77"/>
        <v>255957741</v>
      </c>
      <c r="U50" s="95">
        <f t="shared" si="78"/>
        <v>255957741</v>
      </c>
      <c r="V50" s="95">
        <f t="shared" si="79"/>
        <v>0</v>
      </c>
      <c r="W50" s="95">
        <f t="shared" si="80"/>
        <v>255957741</v>
      </c>
      <c r="X50" s="76">
        <v>0</v>
      </c>
      <c r="Y50" s="76">
        <v>0</v>
      </c>
      <c r="Z50" s="112"/>
      <c r="AA50" s="76">
        <f t="shared" si="81"/>
        <v>0</v>
      </c>
      <c r="AB50" s="77">
        <f t="shared" si="82"/>
        <v>0</v>
      </c>
    </row>
    <row r="51" spans="2:28" ht="33.75" customHeight="1" x14ac:dyDescent="0.2">
      <c r="B51" s="71" t="s">
        <v>285</v>
      </c>
      <c r="C51" s="73" t="s">
        <v>161</v>
      </c>
      <c r="D51" s="74" t="s">
        <v>190</v>
      </c>
      <c r="E51" s="74" t="s">
        <v>60</v>
      </c>
      <c r="F51" s="74" t="s">
        <v>60</v>
      </c>
      <c r="G51" s="91">
        <v>2026</v>
      </c>
      <c r="H51" s="91">
        <v>2028</v>
      </c>
      <c r="I51" s="75">
        <v>93287232</v>
      </c>
      <c r="J51" s="75">
        <v>0</v>
      </c>
      <c r="K51" s="97">
        <f t="shared" si="72"/>
        <v>93287232</v>
      </c>
      <c r="L51" s="75">
        <v>93287232</v>
      </c>
      <c r="M51" s="75">
        <v>0</v>
      </c>
      <c r="N51" s="97">
        <f t="shared" si="73"/>
        <v>93287232</v>
      </c>
      <c r="O51" s="75">
        <v>93287232</v>
      </c>
      <c r="P51" s="75">
        <v>0</v>
      </c>
      <c r="Q51" s="97">
        <f t="shared" si="74"/>
        <v>93287232</v>
      </c>
      <c r="R51" s="76">
        <f t="shared" si="75"/>
        <v>279861696</v>
      </c>
      <c r="S51" s="76">
        <f t="shared" si="76"/>
        <v>0</v>
      </c>
      <c r="T51" s="76">
        <f t="shared" si="77"/>
        <v>279861696</v>
      </c>
      <c r="U51" s="95">
        <f t="shared" si="78"/>
        <v>279861696</v>
      </c>
      <c r="V51" s="95">
        <f t="shared" si="79"/>
        <v>0</v>
      </c>
      <c r="W51" s="95">
        <f t="shared" si="80"/>
        <v>279861696</v>
      </c>
      <c r="X51" s="76">
        <v>0</v>
      </c>
      <c r="Y51" s="76">
        <v>0</v>
      </c>
      <c r="Z51" s="112"/>
      <c r="AA51" s="76">
        <f t="shared" si="81"/>
        <v>0</v>
      </c>
      <c r="AB51" s="77">
        <f t="shared" si="82"/>
        <v>0</v>
      </c>
    </row>
    <row r="52" spans="2:28" s="90" customFormat="1" ht="42.75" customHeight="1" x14ac:dyDescent="0.2">
      <c r="B52" s="121" t="s">
        <v>286</v>
      </c>
      <c r="C52" s="81" t="s">
        <v>453</v>
      </c>
      <c r="D52" s="82" t="s">
        <v>223</v>
      </c>
      <c r="E52" s="82" t="s">
        <v>60</v>
      </c>
      <c r="F52" s="82" t="s">
        <v>430</v>
      </c>
      <c r="G52" s="91">
        <v>2026</v>
      </c>
      <c r="H52" s="91">
        <v>2028</v>
      </c>
      <c r="I52" s="93">
        <v>26288366</v>
      </c>
      <c r="J52" s="93">
        <v>0</v>
      </c>
      <c r="K52" s="97">
        <f t="shared" si="72"/>
        <v>26288366</v>
      </c>
      <c r="L52" s="93">
        <f>I52</f>
        <v>26288366</v>
      </c>
      <c r="M52" s="93">
        <v>0</v>
      </c>
      <c r="N52" s="97">
        <f t="shared" si="73"/>
        <v>26288366</v>
      </c>
      <c r="O52" s="93">
        <f>L52</f>
        <v>26288366</v>
      </c>
      <c r="P52" s="93">
        <v>0</v>
      </c>
      <c r="Q52" s="97">
        <f t="shared" si="74"/>
        <v>26288366</v>
      </c>
      <c r="R52" s="76">
        <f t="shared" si="75"/>
        <v>78865098</v>
      </c>
      <c r="S52" s="76">
        <f t="shared" si="76"/>
        <v>0</v>
      </c>
      <c r="T52" s="76">
        <f t="shared" si="77"/>
        <v>78865098</v>
      </c>
      <c r="U52" s="95">
        <f t="shared" si="78"/>
        <v>78865098</v>
      </c>
      <c r="V52" s="95">
        <f t="shared" si="79"/>
        <v>0</v>
      </c>
      <c r="W52" s="95">
        <f t="shared" si="80"/>
        <v>78865098</v>
      </c>
      <c r="X52" s="76">
        <v>0</v>
      </c>
      <c r="Y52" s="76">
        <v>0</v>
      </c>
      <c r="Z52" s="112"/>
      <c r="AA52" s="76">
        <f t="shared" si="81"/>
        <v>0</v>
      </c>
      <c r="AB52" s="77">
        <f t="shared" si="82"/>
        <v>0</v>
      </c>
    </row>
    <row r="53" spans="2:28" s="90" customFormat="1" ht="81.75" customHeight="1" x14ac:dyDescent="0.2">
      <c r="B53" s="121" t="s">
        <v>287</v>
      </c>
      <c r="C53" s="81" t="s">
        <v>272</v>
      </c>
      <c r="D53" s="82" t="s">
        <v>252</v>
      </c>
      <c r="E53" s="82" t="s">
        <v>217</v>
      </c>
      <c r="F53" s="82" t="s">
        <v>576</v>
      </c>
      <c r="G53" s="91">
        <v>2027</v>
      </c>
      <c r="H53" s="91">
        <v>2028</v>
      </c>
      <c r="I53" s="177">
        <v>4657225</v>
      </c>
      <c r="J53" s="93">
        <v>0</v>
      </c>
      <c r="K53" s="123">
        <f t="shared" si="72"/>
        <v>4657225</v>
      </c>
      <c r="L53" s="93">
        <v>4657225</v>
      </c>
      <c r="M53" s="93">
        <v>0</v>
      </c>
      <c r="N53" s="123">
        <f t="shared" si="73"/>
        <v>4657225</v>
      </c>
      <c r="O53" s="93">
        <v>4657225</v>
      </c>
      <c r="P53" s="93">
        <v>0</v>
      </c>
      <c r="Q53" s="123">
        <f t="shared" si="74"/>
        <v>4657225</v>
      </c>
      <c r="R53" s="92">
        <f t="shared" si="75"/>
        <v>13971675</v>
      </c>
      <c r="S53" s="92">
        <f t="shared" si="76"/>
        <v>0</v>
      </c>
      <c r="T53" s="92">
        <f t="shared" si="77"/>
        <v>13971675</v>
      </c>
      <c r="U53" s="134">
        <f t="shared" si="78"/>
        <v>13971675</v>
      </c>
      <c r="V53" s="134">
        <f t="shared" si="79"/>
        <v>0</v>
      </c>
      <c r="W53" s="134">
        <f t="shared" si="80"/>
        <v>13971675</v>
      </c>
      <c r="X53" s="92">
        <v>0</v>
      </c>
      <c r="Y53" s="92">
        <v>0</v>
      </c>
      <c r="Z53" s="118"/>
      <c r="AA53" s="92">
        <f t="shared" si="81"/>
        <v>0</v>
      </c>
      <c r="AB53" s="124">
        <f t="shared" si="82"/>
        <v>0</v>
      </c>
    </row>
    <row r="54" spans="2:28" s="90" customFormat="1" ht="173.25" customHeight="1" x14ac:dyDescent="0.2">
      <c r="B54" s="121" t="s">
        <v>288</v>
      </c>
      <c r="C54" s="81" t="s">
        <v>481</v>
      </c>
      <c r="D54" s="82" t="s">
        <v>252</v>
      </c>
      <c r="E54" s="82" t="s">
        <v>57</v>
      </c>
      <c r="F54" s="82" t="s">
        <v>584</v>
      </c>
      <c r="G54" s="91">
        <v>2026</v>
      </c>
      <c r="H54" s="91">
        <v>2026</v>
      </c>
      <c r="I54" s="92">
        <v>1200000</v>
      </c>
      <c r="J54" s="93">
        <v>0</v>
      </c>
      <c r="K54" s="97">
        <f t="shared" si="72"/>
        <v>1200000</v>
      </c>
      <c r="L54" s="93">
        <v>600000</v>
      </c>
      <c r="M54" s="93">
        <v>0</v>
      </c>
      <c r="N54" s="97">
        <f t="shared" si="73"/>
        <v>600000</v>
      </c>
      <c r="O54" s="93">
        <v>600000</v>
      </c>
      <c r="P54" s="93">
        <v>0</v>
      </c>
      <c r="Q54" s="97">
        <f t="shared" si="74"/>
        <v>600000</v>
      </c>
      <c r="R54" s="76">
        <f t="shared" si="75"/>
        <v>2400000</v>
      </c>
      <c r="S54" s="76">
        <f t="shared" si="76"/>
        <v>0</v>
      </c>
      <c r="T54" s="76">
        <f t="shared" si="77"/>
        <v>2400000</v>
      </c>
      <c r="U54" s="95">
        <f t="shared" si="78"/>
        <v>2400000</v>
      </c>
      <c r="V54" s="95">
        <f t="shared" si="79"/>
        <v>0</v>
      </c>
      <c r="W54" s="95">
        <f t="shared" si="80"/>
        <v>2400000</v>
      </c>
      <c r="X54" s="76">
        <v>0</v>
      </c>
      <c r="Y54" s="76">
        <v>0</v>
      </c>
      <c r="Z54" s="112"/>
      <c r="AA54" s="76">
        <f t="shared" si="81"/>
        <v>0</v>
      </c>
      <c r="AB54" s="77">
        <f t="shared" si="82"/>
        <v>0</v>
      </c>
    </row>
    <row r="55" spans="2:28" s="90" customFormat="1" ht="69" customHeight="1" x14ac:dyDescent="0.2">
      <c r="B55" s="121" t="s">
        <v>289</v>
      </c>
      <c r="C55" s="81" t="s">
        <v>417</v>
      </c>
      <c r="D55" s="82" t="s">
        <v>252</v>
      </c>
      <c r="E55" s="82" t="s">
        <v>431</v>
      </c>
      <c r="F55" s="82" t="s">
        <v>575</v>
      </c>
      <c r="G55" s="91">
        <v>2026</v>
      </c>
      <c r="H55" s="91">
        <v>2028</v>
      </c>
      <c r="I55" s="92">
        <v>11360000</v>
      </c>
      <c r="J55" s="93">
        <v>0</v>
      </c>
      <c r="K55" s="97">
        <f>I55+J55</f>
        <v>11360000</v>
      </c>
      <c r="L55" s="92">
        <v>11360000</v>
      </c>
      <c r="M55" s="93">
        <v>0</v>
      </c>
      <c r="N55" s="97">
        <f t="shared" si="73"/>
        <v>11360000</v>
      </c>
      <c r="O55" s="92">
        <v>11360000</v>
      </c>
      <c r="P55" s="93">
        <v>0</v>
      </c>
      <c r="Q55" s="97">
        <f t="shared" si="74"/>
        <v>11360000</v>
      </c>
      <c r="R55" s="76">
        <f t="shared" si="75"/>
        <v>34080000</v>
      </c>
      <c r="S55" s="76">
        <f t="shared" si="76"/>
        <v>0</v>
      </c>
      <c r="T55" s="76">
        <f t="shared" si="77"/>
        <v>34080000</v>
      </c>
      <c r="U55" s="95">
        <f t="shared" si="78"/>
        <v>34080000</v>
      </c>
      <c r="V55" s="95">
        <f t="shared" si="79"/>
        <v>0</v>
      </c>
      <c r="W55" s="95">
        <f t="shared" si="80"/>
        <v>34080000</v>
      </c>
      <c r="X55" s="76">
        <v>0</v>
      </c>
      <c r="Y55" s="76">
        <v>0</v>
      </c>
      <c r="Z55" s="112"/>
      <c r="AA55" s="76">
        <f t="shared" si="81"/>
        <v>0</v>
      </c>
      <c r="AB55" s="77">
        <f t="shared" si="82"/>
        <v>0</v>
      </c>
    </row>
    <row r="56" spans="2:28" s="90" customFormat="1" ht="66.75" customHeight="1" x14ac:dyDescent="0.2">
      <c r="B56" s="121" t="s">
        <v>290</v>
      </c>
      <c r="C56" s="81" t="s">
        <v>407</v>
      </c>
      <c r="D56" s="82" t="s">
        <v>252</v>
      </c>
      <c r="E56" s="82" t="s">
        <v>431</v>
      </c>
      <c r="F56" s="82" t="s">
        <v>408</v>
      </c>
      <c r="G56" s="91">
        <v>2026</v>
      </c>
      <c r="H56" s="91">
        <v>2026</v>
      </c>
      <c r="I56" s="93">
        <v>1020000</v>
      </c>
      <c r="J56" s="93">
        <v>0</v>
      </c>
      <c r="K56" s="97">
        <f t="shared" si="72"/>
        <v>1020000</v>
      </c>
      <c r="L56" s="92">
        <v>510000</v>
      </c>
      <c r="M56" s="93">
        <v>0</v>
      </c>
      <c r="N56" s="97">
        <f t="shared" si="73"/>
        <v>510000</v>
      </c>
      <c r="O56" s="92">
        <v>510000</v>
      </c>
      <c r="P56" s="93">
        <v>0</v>
      </c>
      <c r="Q56" s="97">
        <f t="shared" si="74"/>
        <v>510000</v>
      </c>
      <c r="R56" s="76">
        <f t="shared" si="75"/>
        <v>2040000</v>
      </c>
      <c r="S56" s="76">
        <f t="shared" si="76"/>
        <v>0</v>
      </c>
      <c r="T56" s="76">
        <f t="shared" si="77"/>
        <v>2040000</v>
      </c>
      <c r="U56" s="95">
        <f t="shared" si="78"/>
        <v>2040000</v>
      </c>
      <c r="V56" s="95">
        <f t="shared" si="79"/>
        <v>0</v>
      </c>
      <c r="W56" s="95">
        <f t="shared" si="80"/>
        <v>2040000</v>
      </c>
      <c r="X56" s="76">
        <v>0</v>
      </c>
      <c r="Y56" s="76">
        <v>0</v>
      </c>
      <c r="Z56" s="112"/>
      <c r="AA56" s="76">
        <f t="shared" si="81"/>
        <v>0</v>
      </c>
      <c r="AB56" s="77">
        <f t="shared" si="82"/>
        <v>0</v>
      </c>
    </row>
    <row r="57" spans="2:28" s="90" customFormat="1" ht="66" customHeight="1" x14ac:dyDescent="0.2">
      <c r="B57" s="121" t="s">
        <v>291</v>
      </c>
      <c r="C57" s="81" t="s">
        <v>573</v>
      </c>
      <c r="D57" s="82" t="s">
        <v>252</v>
      </c>
      <c r="E57" s="82" t="s">
        <v>446</v>
      </c>
      <c r="F57" s="82" t="s">
        <v>574</v>
      </c>
      <c r="G57" s="91">
        <v>2026</v>
      </c>
      <c r="H57" s="91">
        <v>2028</v>
      </c>
      <c r="I57" s="93">
        <v>1434540</v>
      </c>
      <c r="J57" s="93">
        <v>0</v>
      </c>
      <c r="K57" s="97">
        <f>I57+J57</f>
        <v>1434540</v>
      </c>
      <c r="L57" s="93">
        <v>1434540</v>
      </c>
      <c r="M57" s="93">
        <v>0</v>
      </c>
      <c r="N57" s="97">
        <f t="shared" si="73"/>
        <v>1434540</v>
      </c>
      <c r="O57" s="93">
        <v>1434540</v>
      </c>
      <c r="P57" s="93">
        <v>0</v>
      </c>
      <c r="Q57" s="97">
        <f t="shared" si="74"/>
        <v>1434540</v>
      </c>
      <c r="R57" s="76">
        <f t="shared" si="75"/>
        <v>4303620</v>
      </c>
      <c r="S57" s="76">
        <f t="shared" si="76"/>
        <v>0</v>
      </c>
      <c r="T57" s="76">
        <f t="shared" si="77"/>
        <v>4303620</v>
      </c>
      <c r="U57" s="95">
        <f t="shared" si="78"/>
        <v>4303620</v>
      </c>
      <c r="V57" s="95">
        <f t="shared" si="79"/>
        <v>0</v>
      </c>
      <c r="W57" s="95">
        <f t="shared" si="80"/>
        <v>4303620</v>
      </c>
      <c r="X57" s="76">
        <v>0</v>
      </c>
      <c r="Y57" s="76">
        <v>0</v>
      </c>
      <c r="Z57" s="112"/>
      <c r="AA57" s="76">
        <f t="shared" si="81"/>
        <v>0</v>
      </c>
      <c r="AB57" s="77">
        <f t="shared" si="82"/>
        <v>0</v>
      </c>
    </row>
    <row r="58" spans="2:28" s="90" customFormat="1" ht="22.5" customHeight="1" x14ac:dyDescent="0.2">
      <c r="B58" s="121" t="s">
        <v>292</v>
      </c>
      <c r="C58" s="81" t="s">
        <v>454</v>
      </c>
      <c r="D58" s="82" t="s">
        <v>252</v>
      </c>
      <c r="E58" s="82" t="s">
        <v>409</v>
      </c>
      <c r="F58" s="82" t="s">
        <v>408</v>
      </c>
      <c r="G58" s="91">
        <v>2026</v>
      </c>
      <c r="H58" s="91">
        <v>2028</v>
      </c>
      <c r="I58" s="93">
        <v>340000</v>
      </c>
      <c r="J58" s="93">
        <v>0</v>
      </c>
      <c r="K58" s="97">
        <f t="shared" si="72"/>
        <v>340000</v>
      </c>
      <c r="L58" s="92">
        <v>340000</v>
      </c>
      <c r="M58" s="93">
        <v>0</v>
      </c>
      <c r="N58" s="97">
        <f t="shared" si="73"/>
        <v>340000</v>
      </c>
      <c r="O58" s="92">
        <v>340000</v>
      </c>
      <c r="P58" s="93">
        <v>0</v>
      </c>
      <c r="Q58" s="97">
        <f t="shared" si="74"/>
        <v>340000</v>
      </c>
      <c r="R58" s="76">
        <f t="shared" si="75"/>
        <v>1020000</v>
      </c>
      <c r="S58" s="76">
        <f t="shared" si="76"/>
        <v>0</v>
      </c>
      <c r="T58" s="76">
        <f t="shared" si="77"/>
        <v>1020000</v>
      </c>
      <c r="U58" s="95">
        <f t="shared" si="78"/>
        <v>1020000</v>
      </c>
      <c r="V58" s="95">
        <f t="shared" si="79"/>
        <v>0</v>
      </c>
      <c r="W58" s="95">
        <f t="shared" si="80"/>
        <v>1020000</v>
      </c>
      <c r="X58" s="76">
        <v>0</v>
      </c>
      <c r="Y58" s="76">
        <v>0</v>
      </c>
      <c r="Z58" s="112"/>
      <c r="AA58" s="76">
        <f t="shared" si="81"/>
        <v>0</v>
      </c>
      <c r="AB58" s="77">
        <f t="shared" si="82"/>
        <v>0</v>
      </c>
    </row>
    <row r="59" spans="2:28" s="90" customFormat="1" ht="57.75" customHeight="1" x14ac:dyDescent="0.2">
      <c r="B59" s="121" t="s">
        <v>293</v>
      </c>
      <c r="C59" s="81" t="s">
        <v>455</v>
      </c>
      <c r="D59" s="82" t="s">
        <v>252</v>
      </c>
      <c r="E59" s="82" t="s">
        <v>409</v>
      </c>
      <c r="F59" s="82" t="s">
        <v>410</v>
      </c>
      <c r="G59" s="91">
        <v>2026</v>
      </c>
      <c r="H59" s="91">
        <v>2028</v>
      </c>
      <c r="I59" s="93">
        <v>1020000</v>
      </c>
      <c r="J59" s="93">
        <v>0</v>
      </c>
      <c r="K59" s="97">
        <f t="shared" si="72"/>
        <v>1020000</v>
      </c>
      <c r="L59" s="93">
        <v>1020000</v>
      </c>
      <c r="M59" s="93">
        <v>0</v>
      </c>
      <c r="N59" s="97">
        <f t="shared" si="73"/>
        <v>1020000</v>
      </c>
      <c r="O59" s="93">
        <v>1020000</v>
      </c>
      <c r="P59" s="93">
        <v>0</v>
      </c>
      <c r="Q59" s="97">
        <f t="shared" si="74"/>
        <v>1020000</v>
      </c>
      <c r="R59" s="76">
        <f t="shared" si="75"/>
        <v>3060000</v>
      </c>
      <c r="S59" s="76">
        <f t="shared" si="76"/>
        <v>0</v>
      </c>
      <c r="T59" s="76">
        <f t="shared" si="77"/>
        <v>3060000</v>
      </c>
      <c r="U59" s="95">
        <f t="shared" si="78"/>
        <v>3060000</v>
      </c>
      <c r="V59" s="95">
        <f t="shared" si="79"/>
        <v>0</v>
      </c>
      <c r="W59" s="95">
        <f t="shared" si="80"/>
        <v>3060000</v>
      </c>
      <c r="X59" s="76">
        <v>0</v>
      </c>
      <c r="Y59" s="76">
        <v>0</v>
      </c>
      <c r="Z59" s="112"/>
      <c r="AA59" s="76">
        <f t="shared" si="81"/>
        <v>0</v>
      </c>
      <c r="AB59" s="77">
        <f t="shared" si="82"/>
        <v>0</v>
      </c>
    </row>
    <row r="60" spans="2:28" s="90" customFormat="1" ht="72.75" customHeight="1" x14ac:dyDescent="0.2">
      <c r="B60" s="121" t="s">
        <v>447</v>
      </c>
      <c r="C60" s="81" t="s">
        <v>456</v>
      </c>
      <c r="D60" s="82" t="s">
        <v>252</v>
      </c>
      <c r="E60" s="82" t="s">
        <v>57</v>
      </c>
      <c r="F60" s="82" t="s">
        <v>572</v>
      </c>
      <c r="G60" s="91">
        <v>2026</v>
      </c>
      <c r="H60" s="91">
        <v>2026</v>
      </c>
      <c r="I60" s="93">
        <v>1950000</v>
      </c>
      <c r="J60" s="93">
        <v>0</v>
      </c>
      <c r="K60" s="97">
        <f t="shared" si="72"/>
        <v>1950000</v>
      </c>
      <c r="L60" s="93">
        <v>0</v>
      </c>
      <c r="M60" s="93">
        <v>0</v>
      </c>
      <c r="N60" s="97">
        <f t="shared" si="73"/>
        <v>0</v>
      </c>
      <c r="O60" s="93">
        <v>0</v>
      </c>
      <c r="P60" s="93">
        <v>0</v>
      </c>
      <c r="Q60" s="97">
        <f t="shared" si="74"/>
        <v>0</v>
      </c>
      <c r="R60" s="76">
        <f t="shared" si="75"/>
        <v>1950000</v>
      </c>
      <c r="S60" s="76">
        <f t="shared" si="76"/>
        <v>0</v>
      </c>
      <c r="T60" s="76">
        <f t="shared" si="77"/>
        <v>1950000</v>
      </c>
      <c r="U60" s="95">
        <f t="shared" si="78"/>
        <v>1950000</v>
      </c>
      <c r="V60" s="95">
        <f t="shared" si="79"/>
        <v>0</v>
      </c>
      <c r="W60" s="95">
        <f t="shared" si="80"/>
        <v>1950000</v>
      </c>
      <c r="X60" s="76">
        <v>0</v>
      </c>
      <c r="Y60" s="76">
        <v>0</v>
      </c>
      <c r="Z60" s="112"/>
      <c r="AA60" s="76">
        <f t="shared" si="81"/>
        <v>0</v>
      </c>
      <c r="AB60" s="77">
        <f t="shared" si="82"/>
        <v>0</v>
      </c>
    </row>
    <row r="61" spans="2:28" s="90" customFormat="1" ht="54" customHeight="1" x14ac:dyDescent="0.2">
      <c r="B61" s="121" t="s">
        <v>448</v>
      </c>
      <c r="C61" s="81" t="s">
        <v>482</v>
      </c>
      <c r="D61" s="82" t="s">
        <v>252</v>
      </c>
      <c r="E61" s="82" t="s">
        <v>57</v>
      </c>
      <c r="F61" s="82" t="s">
        <v>585</v>
      </c>
      <c r="G61" s="91">
        <v>2026</v>
      </c>
      <c r="H61" s="91">
        <v>2028</v>
      </c>
      <c r="I61" s="93">
        <v>650000</v>
      </c>
      <c r="J61" s="93">
        <v>0</v>
      </c>
      <c r="K61" s="97">
        <f t="shared" si="72"/>
        <v>650000</v>
      </c>
      <c r="L61" s="93">
        <v>650000</v>
      </c>
      <c r="M61" s="93">
        <v>0</v>
      </c>
      <c r="N61" s="97">
        <f t="shared" si="73"/>
        <v>650000</v>
      </c>
      <c r="O61" s="93">
        <v>650000</v>
      </c>
      <c r="P61" s="93">
        <v>0</v>
      </c>
      <c r="Q61" s="97">
        <f t="shared" si="74"/>
        <v>650000</v>
      </c>
      <c r="R61" s="76">
        <f t="shared" si="75"/>
        <v>1950000</v>
      </c>
      <c r="S61" s="76">
        <f t="shared" si="76"/>
        <v>0</v>
      </c>
      <c r="T61" s="76">
        <f t="shared" si="77"/>
        <v>1950000</v>
      </c>
      <c r="U61" s="95">
        <f t="shared" si="78"/>
        <v>1950000</v>
      </c>
      <c r="V61" s="95">
        <f t="shared" si="79"/>
        <v>0</v>
      </c>
      <c r="W61" s="95">
        <f t="shared" si="80"/>
        <v>1950000</v>
      </c>
      <c r="X61" s="76">
        <v>0</v>
      </c>
      <c r="Y61" s="76">
        <v>0</v>
      </c>
      <c r="Z61" s="112"/>
      <c r="AA61" s="76">
        <f t="shared" si="81"/>
        <v>0</v>
      </c>
      <c r="AB61" s="77">
        <f t="shared" si="82"/>
        <v>0</v>
      </c>
    </row>
    <row r="62" spans="2:28" s="90" customFormat="1" ht="54" customHeight="1" x14ac:dyDescent="0.2">
      <c r="B62" s="121" t="s">
        <v>449</v>
      </c>
      <c r="C62" s="81" t="s">
        <v>452</v>
      </c>
      <c r="D62" s="212" t="s">
        <v>614</v>
      </c>
      <c r="E62" s="82" t="s">
        <v>545</v>
      </c>
      <c r="F62" s="82" t="s">
        <v>571</v>
      </c>
      <c r="G62" s="91">
        <v>2027</v>
      </c>
      <c r="H62" s="91">
        <v>2028</v>
      </c>
      <c r="I62" s="93">
        <v>0</v>
      </c>
      <c r="J62" s="93">
        <v>0</v>
      </c>
      <c r="K62" s="123">
        <f t="shared" si="72"/>
        <v>0</v>
      </c>
      <c r="L62" s="93">
        <v>386000</v>
      </c>
      <c r="M62" s="93">
        <v>0</v>
      </c>
      <c r="N62" s="123">
        <f t="shared" si="73"/>
        <v>386000</v>
      </c>
      <c r="O62" s="93">
        <v>386000</v>
      </c>
      <c r="P62" s="93">
        <v>386000</v>
      </c>
      <c r="Q62" s="123">
        <f t="shared" si="74"/>
        <v>772000</v>
      </c>
      <c r="R62" s="92">
        <f t="shared" si="75"/>
        <v>772000</v>
      </c>
      <c r="S62" s="92">
        <f t="shared" si="76"/>
        <v>386000</v>
      </c>
      <c r="T62" s="92">
        <f t="shared" si="77"/>
        <v>1158000</v>
      </c>
      <c r="U62" s="95">
        <f t="shared" si="78"/>
        <v>772000</v>
      </c>
      <c r="V62" s="95">
        <f t="shared" si="79"/>
        <v>386000</v>
      </c>
      <c r="W62" s="95">
        <f t="shared" si="80"/>
        <v>1158000</v>
      </c>
      <c r="X62" s="76">
        <v>0</v>
      </c>
      <c r="Y62" s="76">
        <v>0</v>
      </c>
      <c r="Z62" s="112"/>
      <c r="AA62" s="76">
        <f t="shared" si="81"/>
        <v>0</v>
      </c>
      <c r="AB62" s="77">
        <f t="shared" si="82"/>
        <v>0</v>
      </c>
    </row>
    <row r="63" spans="2:28" s="90" customFormat="1" ht="53.25" customHeight="1" x14ac:dyDescent="0.2">
      <c r="B63" s="121" t="s">
        <v>450</v>
      </c>
      <c r="C63" s="81" t="s">
        <v>273</v>
      </c>
      <c r="D63" s="212" t="s">
        <v>614</v>
      </c>
      <c r="E63" s="82" t="s">
        <v>545</v>
      </c>
      <c r="F63" s="82" t="s">
        <v>586</v>
      </c>
      <c r="G63" s="91">
        <v>2027</v>
      </c>
      <c r="H63" s="91">
        <v>2028</v>
      </c>
      <c r="I63" s="93">
        <v>0</v>
      </c>
      <c r="J63" s="93">
        <v>0</v>
      </c>
      <c r="K63" s="123">
        <f t="shared" si="72"/>
        <v>0</v>
      </c>
      <c r="L63" s="93">
        <v>386000</v>
      </c>
      <c r="M63" s="93">
        <v>0</v>
      </c>
      <c r="N63" s="123">
        <f t="shared" si="73"/>
        <v>386000</v>
      </c>
      <c r="O63" s="93">
        <v>386000</v>
      </c>
      <c r="P63" s="93">
        <v>386000</v>
      </c>
      <c r="Q63" s="123">
        <f t="shared" si="74"/>
        <v>772000</v>
      </c>
      <c r="R63" s="92">
        <f t="shared" si="75"/>
        <v>772000</v>
      </c>
      <c r="S63" s="92">
        <f t="shared" si="76"/>
        <v>386000</v>
      </c>
      <c r="T63" s="92">
        <f t="shared" si="77"/>
        <v>1158000</v>
      </c>
      <c r="U63" s="95">
        <f t="shared" si="78"/>
        <v>772000</v>
      </c>
      <c r="V63" s="95">
        <f t="shared" si="79"/>
        <v>386000</v>
      </c>
      <c r="W63" s="95">
        <f t="shared" si="80"/>
        <v>1158000</v>
      </c>
      <c r="X63" s="76">
        <v>0</v>
      </c>
      <c r="Y63" s="76">
        <v>0</v>
      </c>
      <c r="Z63" s="112"/>
      <c r="AA63" s="76">
        <f t="shared" si="81"/>
        <v>0</v>
      </c>
      <c r="AB63" s="77">
        <f t="shared" si="82"/>
        <v>0</v>
      </c>
    </row>
    <row r="64" spans="2:28" s="90" customFormat="1" ht="73.5" customHeight="1" x14ac:dyDescent="0.2">
      <c r="B64" s="121" t="s">
        <v>451</v>
      </c>
      <c r="C64" s="81" t="s">
        <v>275</v>
      </c>
      <c r="D64" s="211" t="s">
        <v>614</v>
      </c>
      <c r="E64" s="82" t="s">
        <v>545</v>
      </c>
      <c r="F64" s="82" t="s">
        <v>274</v>
      </c>
      <c r="G64" s="91">
        <v>2027</v>
      </c>
      <c r="H64" s="91">
        <v>2028</v>
      </c>
      <c r="I64" s="93">
        <v>0</v>
      </c>
      <c r="J64" s="93">
        <v>0</v>
      </c>
      <c r="K64" s="123">
        <f>I64+J64</f>
        <v>0</v>
      </c>
      <c r="L64" s="93">
        <v>386000</v>
      </c>
      <c r="M64" s="93">
        <v>0</v>
      </c>
      <c r="N64" s="123">
        <f>L64+M64</f>
        <v>386000</v>
      </c>
      <c r="O64" s="93">
        <v>386000</v>
      </c>
      <c r="P64" s="93">
        <v>386000</v>
      </c>
      <c r="Q64" s="123">
        <f t="shared" si="74"/>
        <v>772000</v>
      </c>
      <c r="R64" s="92">
        <f t="shared" si="75"/>
        <v>772000</v>
      </c>
      <c r="S64" s="92">
        <f t="shared" si="76"/>
        <v>386000</v>
      </c>
      <c r="T64" s="92">
        <f t="shared" si="77"/>
        <v>1158000</v>
      </c>
      <c r="U64" s="95">
        <f>R64-X64</f>
        <v>772000</v>
      </c>
      <c r="V64" s="95">
        <f>S64-Y64</f>
        <v>386000</v>
      </c>
      <c r="W64" s="95">
        <f>U64+V64</f>
        <v>1158000</v>
      </c>
      <c r="X64" s="76">
        <v>0</v>
      </c>
      <c r="Y64" s="76">
        <v>0</v>
      </c>
      <c r="Z64" s="112"/>
      <c r="AA64" s="76">
        <f>X64+Y64</f>
        <v>0</v>
      </c>
      <c r="AB64" s="77">
        <f>T64-W64-AA64</f>
        <v>0</v>
      </c>
    </row>
    <row r="65" spans="1:28" s="152" customFormat="1" ht="23.25" customHeight="1" x14ac:dyDescent="0.2">
      <c r="B65" s="145"/>
      <c r="C65" s="180" t="s">
        <v>294</v>
      </c>
      <c r="D65" s="146"/>
      <c r="E65" s="147"/>
      <c r="F65" s="148"/>
      <c r="G65" s="148"/>
      <c r="H65" s="148"/>
      <c r="I65" s="149">
        <f t="shared" ref="I65:AB65" si="83">SUM(I48:I64)</f>
        <v>348102208</v>
      </c>
      <c r="J65" s="149">
        <f t="shared" si="83"/>
        <v>0</v>
      </c>
      <c r="K65" s="149">
        <f t="shared" si="83"/>
        <v>348102208</v>
      </c>
      <c r="L65" s="149">
        <f t="shared" si="83"/>
        <v>346200208</v>
      </c>
      <c r="M65" s="149">
        <f t="shared" si="83"/>
        <v>0</v>
      </c>
      <c r="N65" s="149">
        <f t="shared" si="83"/>
        <v>346200208</v>
      </c>
      <c r="O65" s="149">
        <f t="shared" si="83"/>
        <v>346200208</v>
      </c>
      <c r="P65" s="149">
        <f t="shared" si="83"/>
        <v>1158000</v>
      </c>
      <c r="Q65" s="149">
        <f t="shared" si="83"/>
        <v>347358208</v>
      </c>
      <c r="R65" s="149">
        <f t="shared" si="83"/>
        <v>1040502624</v>
      </c>
      <c r="S65" s="149">
        <f t="shared" si="83"/>
        <v>1158000</v>
      </c>
      <c r="T65" s="149">
        <f t="shared" si="83"/>
        <v>1041660624</v>
      </c>
      <c r="U65" s="149">
        <f t="shared" si="83"/>
        <v>1040502624</v>
      </c>
      <c r="V65" s="149">
        <f t="shared" si="83"/>
        <v>1158000</v>
      </c>
      <c r="W65" s="149">
        <f t="shared" si="83"/>
        <v>1041660624</v>
      </c>
      <c r="X65" s="149">
        <f t="shared" si="83"/>
        <v>0</v>
      </c>
      <c r="Y65" s="149">
        <f t="shared" si="83"/>
        <v>0</v>
      </c>
      <c r="Z65" s="149">
        <f t="shared" si="83"/>
        <v>0</v>
      </c>
      <c r="AA65" s="149">
        <f t="shared" si="83"/>
        <v>0</v>
      </c>
      <c r="AB65" s="149">
        <f t="shared" si="83"/>
        <v>0</v>
      </c>
    </row>
    <row r="66" spans="1:28" ht="33" customHeight="1" x14ac:dyDescent="0.2">
      <c r="B66" s="71">
        <v>2.2000000000000002</v>
      </c>
      <c r="C66" s="202" t="s">
        <v>91</v>
      </c>
      <c r="D66" s="73"/>
      <c r="E66" s="79" t="s">
        <v>49</v>
      </c>
      <c r="F66" s="91" t="s">
        <v>50</v>
      </c>
      <c r="G66" s="91" t="s">
        <v>80</v>
      </c>
      <c r="H66" s="91" t="s">
        <v>52</v>
      </c>
      <c r="I66" s="75"/>
      <c r="J66" s="75"/>
      <c r="K66" s="76"/>
      <c r="L66" s="76"/>
      <c r="M66" s="76"/>
      <c r="N66" s="76"/>
      <c r="O66" s="76"/>
      <c r="P66" s="76"/>
      <c r="Q66" s="76"/>
      <c r="R66" s="76"/>
      <c r="S66" s="76"/>
      <c r="T66" s="76"/>
      <c r="U66" s="76"/>
      <c r="V66" s="76"/>
      <c r="W66" s="76"/>
      <c r="X66" s="76"/>
      <c r="Y66" s="76"/>
      <c r="Z66" s="117"/>
      <c r="AA66" s="76"/>
      <c r="AB66" s="77"/>
    </row>
    <row r="67" spans="1:28" s="90" customFormat="1" ht="61.5" customHeight="1" x14ac:dyDescent="0.2">
      <c r="B67" s="121" t="s">
        <v>9</v>
      </c>
      <c r="C67" s="81" t="s">
        <v>483</v>
      </c>
      <c r="D67" s="82" t="s">
        <v>190</v>
      </c>
      <c r="E67" s="82" t="s">
        <v>130</v>
      </c>
      <c r="F67" s="125" t="s">
        <v>457</v>
      </c>
      <c r="G67" s="91">
        <v>2026</v>
      </c>
      <c r="H67" s="91">
        <v>2028</v>
      </c>
      <c r="I67" s="93">
        <v>24664869</v>
      </c>
      <c r="J67" s="93">
        <v>0</v>
      </c>
      <c r="K67" s="123">
        <f>I67+J67</f>
        <v>24664869</v>
      </c>
      <c r="L67" s="93">
        <v>24664869</v>
      </c>
      <c r="M67" s="93">
        <v>0</v>
      </c>
      <c r="N67" s="123">
        <f>L67+M67</f>
        <v>24664869</v>
      </c>
      <c r="O67" s="93">
        <v>24664869</v>
      </c>
      <c r="P67" s="93">
        <v>0</v>
      </c>
      <c r="Q67" s="123">
        <f>O67+P67</f>
        <v>24664869</v>
      </c>
      <c r="R67" s="76">
        <f t="shared" ref="R67" si="84">I67+L67+O67</f>
        <v>73994607</v>
      </c>
      <c r="S67" s="76">
        <f t="shared" ref="S67" si="85">J67+M67+P67</f>
        <v>0</v>
      </c>
      <c r="T67" s="76">
        <f t="shared" ref="T67" si="86">R67+S67</f>
        <v>73994607</v>
      </c>
      <c r="U67" s="95">
        <f>R67-X67</f>
        <v>73994607</v>
      </c>
      <c r="V67" s="95">
        <f t="shared" ref="V67" si="87">S67-Y67</f>
        <v>0</v>
      </c>
      <c r="W67" s="95">
        <f t="shared" ref="W67" si="88">U67+V67</f>
        <v>73994607</v>
      </c>
      <c r="X67" s="76">
        <v>0</v>
      </c>
      <c r="Y67" s="76">
        <v>0</v>
      </c>
      <c r="Z67" s="112"/>
      <c r="AA67" s="76">
        <f t="shared" ref="AA67" si="89">X67+Y67</f>
        <v>0</v>
      </c>
      <c r="AB67" s="77">
        <f>T67-W67-AA67</f>
        <v>0</v>
      </c>
    </row>
    <row r="68" spans="1:28" s="126" customFormat="1" ht="30" customHeight="1" x14ac:dyDescent="0.15">
      <c r="B68" s="121" t="s">
        <v>284</v>
      </c>
      <c r="C68" s="81" t="s">
        <v>181</v>
      </c>
      <c r="D68" s="82" t="s">
        <v>190</v>
      </c>
      <c r="E68" s="82" t="s">
        <v>60</v>
      </c>
      <c r="F68" s="82" t="s">
        <v>142</v>
      </c>
      <c r="G68" s="91">
        <v>2026</v>
      </c>
      <c r="H68" s="91">
        <v>2028</v>
      </c>
      <c r="I68" s="92">
        <v>55513333</v>
      </c>
      <c r="J68" s="93">
        <v>0</v>
      </c>
      <c r="K68" s="123">
        <f t="shared" ref="K68:K75" si="90">I68+J68</f>
        <v>55513333</v>
      </c>
      <c r="L68" s="93">
        <v>57194027</v>
      </c>
      <c r="M68" s="93">
        <v>0</v>
      </c>
      <c r="N68" s="123">
        <f t="shared" ref="N68:N75" si="91">L68+M68</f>
        <v>57194027</v>
      </c>
      <c r="O68" s="93">
        <v>56376090</v>
      </c>
      <c r="P68" s="93">
        <v>0</v>
      </c>
      <c r="Q68" s="123">
        <f t="shared" ref="Q68:Q75" si="92">O68+P68</f>
        <v>56376090</v>
      </c>
      <c r="R68" s="76">
        <f t="shared" ref="R68:R75" si="93">I68+L68+O68</f>
        <v>169083450</v>
      </c>
      <c r="S68" s="76">
        <f t="shared" ref="S68:S75" si="94">J68+M68+P68</f>
        <v>0</v>
      </c>
      <c r="T68" s="76">
        <f t="shared" ref="T68:T75" si="95">R68+S68</f>
        <v>169083450</v>
      </c>
      <c r="U68" s="95">
        <f t="shared" ref="U68:U74" si="96">R68-X68</f>
        <v>169083450</v>
      </c>
      <c r="V68" s="95">
        <f t="shared" ref="V68:V74" si="97">S68-Y68</f>
        <v>0</v>
      </c>
      <c r="W68" s="95">
        <f t="shared" ref="W68:W74" si="98">U68+V68</f>
        <v>169083450</v>
      </c>
      <c r="X68" s="76">
        <v>0</v>
      </c>
      <c r="Y68" s="76">
        <v>0</v>
      </c>
      <c r="Z68" s="112"/>
      <c r="AA68" s="76">
        <f t="shared" ref="AA68:AA74" si="99">X68+Y68</f>
        <v>0</v>
      </c>
      <c r="AB68" s="77">
        <f t="shared" ref="AB68:AB74" si="100">T68-W68-AA68</f>
        <v>0</v>
      </c>
    </row>
    <row r="69" spans="1:28" s="90" customFormat="1" ht="27.75" customHeight="1" x14ac:dyDescent="0.2">
      <c r="B69" s="121" t="s">
        <v>10</v>
      </c>
      <c r="C69" s="81" t="s">
        <v>162</v>
      </c>
      <c r="D69" s="82" t="s">
        <v>615</v>
      </c>
      <c r="E69" s="82" t="s">
        <v>217</v>
      </c>
      <c r="F69" s="82" t="s">
        <v>570</v>
      </c>
      <c r="G69" s="91">
        <v>2026</v>
      </c>
      <c r="H69" s="91">
        <v>2028</v>
      </c>
      <c r="I69" s="127">
        <v>166540000</v>
      </c>
      <c r="J69" s="93">
        <v>0</v>
      </c>
      <c r="K69" s="123">
        <f>I69+J69</f>
        <v>166540000</v>
      </c>
      <c r="L69" s="127">
        <v>171582080</v>
      </c>
      <c r="M69" s="93">
        <v>0</v>
      </c>
      <c r="N69" s="123">
        <f t="shared" si="91"/>
        <v>171582080</v>
      </c>
      <c r="O69" s="93">
        <v>169128268</v>
      </c>
      <c r="P69" s="93">
        <v>0</v>
      </c>
      <c r="Q69" s="123">
        <f t="shared" si="92"/>
        <v>169128268</v>
      </c>
      <c r="R69" s="76">
        <f t="shared" si="93"/>
        <v>507250348</v>
      </c>
      <c r="S69" s="76">
        <f t="shared" si="94"/>
        <v>0</v>
      </c>
      <c r="T69" s="76">
        <f t="shared" si="95"/>
        <v>507250348</v>
      </c>
      <c r="U69" s="95">
        <f t="shared" si="96"/>
        <v>507250348</v>
      </c>
      <c r="V69" s="95">
        <f t="shared" si="97"/>
        <v>0</v>
      </c>
      <c r="W69" s="95">
        <f t="shared" si="98"/>
        <v>507250348</v>
      </c>
      <c r="X69" s="76">
        <v>0</v>
      </c>
      <c r="Y69" s="76">
        <v>0</v>
      </c>
      <c r="Z69" s="112"/>
      <c r="AA69" s="76">
        <f t="shared" si="99"/>
        <v>0</v>
      </c>
      <c r="AB69" s="77">
        <f t="shared" si="100"/>
        <v>0</v>
      </c>
    </row>
    <row r="70" spans="1:28" ht="38.25" customHeight="1" x14ac:dyDescent="0.2">
      <c r="B70" s="71" t="s">
        <v>11</v>
      </c>
      <c r="C70" s="73" t="s">
        <v>163</v>
      </c>
      <c r="D70" s="74" t="s">
        <v>425</v>
      </c>
      <c r="E70" s="74" t="s">
        <v>68</v>
      </c>
      <c r="F70" s="82" t="s">
        <v>569</v>
      </c>
      <c r="G70" s="91">
        <v>2026</v>
      </c>
      <c r="H70" s="91">
        <v>2028</v>
      </c>
      <c r="I70" s="75">
        <v>24664869</v>
      </c>
      <c r="J70" s="75">
        <v>0</v>
      </c>
      <c r="K70" s="123">
        <f>I70+J70</f>
        <v>24664869</v>
      </c>
      <c r="L70" s="75">
        <v>24664869</v>
      </c>
      <c r="M70" s="75">
        <v>0</v>
      </c>
      <c r="N70" s="123">
        <f t="shared" si="91"/>
        <v>24664869</v>
      </c>
      <c r="O70" s="75">
        <v>24664869</v>
      </c>
      <c r="P70" s="75">
        <v>0</v>
      </c>
      <c r="Q70" s="123">
        <f t="shared" si="92"/>
        <v>24664869</v>
      </c>
      <c r="R70" s="76">
        <f t="shared" si="93"/>
        <v>73994607</v>
      </c>
      <c r="S70" s="76">
        <f t="shared" si="94"/>
        <v>0</v>
      </c>
      <c r="T70" s="76">
        <f t="shared" si="95"/>
        <v>73994607</v>
      </c>
      <c r="U70" s="95">
        <f t="shared" si="96"/>
        <v>73994607</v>
      </c>
      <c r="V70" s="95">
        <f t="shared" si="97"/>
        <v>0</v>
      </c>
      <c r="W70" s="95">
        <f t="shared" si="98"/>
        <v>73994607</v>
      </c>
      <c r="X70" s="76">
        <v>0</v>
      </c>
      <c r="Y70" s="76">
        <v>0</v>
      </c>
      <c r="Z70" s="112"/>
      <c r="AA70" s="76">
        <f t="shared" si="99"/>
        <v>0</v>
      </c>
      <c r="AB70" s="77">
        <f t="shared" si="100"/>
        <v>0</v>
      </c>
    </row>
    <row r="71" spans="1:28" ht="38.25" customHeight="1" x14ac:dyDescent="0.2">
      <c r="B71" s="121" t="s">
        <v>179</v>
      </c>
      <c r="C71" s="73" t="s">
        <v>147</v>
      </c>
      <c r="D71" s="74" t="s">
        <v>425</v>
      </c>
      <c r="E71" s="74" t="s">
        <v>61</v>
      </c>
      <c r="F71" s="82" t="s">
        <v>568</v>
      </c>
      <c r="G71" s="91">
        <v>2026</v>
      </c>
      <c r="H71" s="91">
        <v>2028</v>
      </c>
      <c r="I71" s="75">
        <v>24664869</v>
      </c>
      <c r="J71" s="75">
        <v>0</v>
      </c>
      <c r="K71" s="123">
        <f t="shared" si="90"/>
        <v>24664869</v>
      </c>
      <c r="L71" s="75">
        <v>24664869</v>
      </c>
      <c r="M71" s="75">
        <v>0</v>
      </c>
      <c r="N71" s="123">
        <f t="shared" si="91"/>
        <v>24664869</v>
      </c>
      <c r="O71" s="75">
        <v>24664869</v>
      </c>
      <c r="P71" s="75">
        <v>0</v>
      </c>
      <c r="Q71" s="123">
        <f t="shared" si="92"/>
        <v>24664869</v>
      </c>
      <c r="R71" s="76">
        <f t="shared" si="93"/>
        <v>73994607</v>
      </c>
      <c r="S71" s="76">
        <f t="shared" si="94"/>
        <v>0</v>
      </c>
      <c r="T71" s="76">
        <f t="shared" si="95"/>
        <v>73994607</v>
      </c>
      <c r="U71" s="95">
        <f t="shared" si="96"/>
        <v>73994607</v>
      </c>
      <c r="V71" s="95">
        <f t="shared" si="97"/>
        <v>0</v>
      </c>
      <c r="W71" s="95">
        <f t="shared" si="98"/>
        <v>73994607</v>
      </c>
      <c r="X71" s="76">
        <v>0</v>
      </c>
      <c r="Y71" s="76">
        <v>0</v>
      </c>
      <c r="Z71" s="112"/>
      <c r="AA71" s="76">
        <f t="shared" si="99"/>
        <v>0</v>
      </c>
      <c r="AB71" s="77">
        <f t="shared" si="100"/>
        <v>0</v>
      </c>
    </row>
    <row r="72" spans="1:28" ht="29.25" customHeight="1" x14ac:dyDescent="0.2">
      <c r="B72" s="71" t="s">
        <v>140</v>
      </c>
      <c r="C72" s="73" t="s">
        <v>146</v>
      </c>
      <c r="D72" s="74" t="s">
        <v>512</v>
      </c>
      <c r="E72" s="74" t="s">
        <v>60</v>
      </c>
      <c r="F72" s="82" t="s">
        <v>587</v>
      </c>
      <c r="G72" s="91">
        <v>2026</v>
      </c>
      <c r="H72" s="91">
        <v>2028</v>
      </c>
      <c r="I72" s="76">
        <v>55513333</v>
      </c>
      <c r="J72" s="75">
        <v>0</v>
      </c>
      <c r="K72" s="123">
        <f>I72+J72</f>
        <v>55513333</v>
      </c>
      <c r="L72" s="75">
        <v>57194027</v>
      </c>
      <c r="M72" s="75"/>
      <c r="N72" s="123">
        <f t="shared" si="91"/>
        <v>57194027</v>
      </c>
      <c r="O72" s="75">
        <v>56376090</v>
      </c>
      <c r="P72" s="75">
        <v>0</v>
      </c>
      <c r="Q72" s="123">
        <f t="shared" si="92"/>
        <v>56376090</v>
      </c>
      <c r="R72" s="76">
        <f t="shared" si="93"/>
        <v>169083450</v>
      </c>
      <c r="S72" s="76">
        <f t="shared" si="94"/>
        <v>0</v>
      </c>
      <c r="T72" s="76">
        <f t="shared" si="95"/>
        <v>169083450</v>
      </c>
      <c r="U72" s="95">
        <f t="shared" si="96"/>
        <v>169083450</v>
      </c>
      <c r="V72" s="95">
        <f t="shared" si="97"/>
        <v>0</v>
      </c>
      <c r="W72" s="95">
        <f t="shared" si="98"/>
        <v>169083450</v>
      </c>
      <c r="X72" s="76">
        <v>0</v>
      </c>
      <c r="Y72" s="76">
        <v>0</v>
      </c>
      <c r="Z72" s="112"/>
      <c r="AA72" s="76">
        <f t="shared" si="99"/>
        <v>0</v>
      </c>
      <c r="AB72" s="77">
        <f t="shared" si="100"/>
        <v>0</v>
      </c>
    </row>
    <row r="73" spans="1:28" ht="34.5" customHeight="1" x14ac:dyDescent="0.2">
      <c r="B73" s="121" t="s">
        <v>513</v>
      </c>
      <c r="C73" s="73" t="s">
        <v>148</v>
      </c>
      <c r="D73" s="74" t="s">
        <v>190</v>
      </c>
      <c r="E73" s="74" t="s">
        <v>60</v>
      </c>
      <c r="F73" s="82" t="s">
        <v>567</v>
      </c>
      <c r="G73" s="91">
        <v>2026</v>
      </c>
      <c r="H73" s="91">
        <v>2028</v>
      </c>
      <c r="I73" s="76">
        <v>55513333</v>
      </c>
      <c r="J73" s="75">
        <v>0</v>
      </c>
      <c r="K73" s="123">
        <f t="shared" si="90"/>
        <v>55513333</v>
      </c>
      <c r="L73" s="75">
        <v>57194027</v>
      </c>
      <c r="M73" s="75">
        <v>0</v>
      </c>
      <c r="N73" s="123">
        <f t="shared" si="91"/>
        <v>57194027</v>
      </c>
      <c r="O73" s="75">
        <v>56376090</v>
      </c>
      <c r="P73" s="75">
        <v>0</v>
      </c>
      <c r="Q73" s="123">
        <f t="shared" si="92"/>
        <v>56376090</v>
      </c>
      <c r="R73" s="76">
        <f t="shared" si="93"/>
        <v>169083450</v>
      </c>
      <c r="S73" s="76">
        <f t="shared" si="94"/>
        <v>0</v>
      </c>
      <c r="T73" s="76">
        <f t="shared" si="95"/>
        <v>169083450</v>
      </c>
      <c r="U73" s="95">
        <f t="shared" si="96"/>
        <v>169083450</v>
      </c>
      <c r="V73" s="95">
        <f t="shared" si="97"/>
        <v>0</v>
      </c>
      <c r="W73" s="95">
        <f t="shared" si="98"/>
        <v>169083450</v>
      </c>
      <c r="X73" s="76">
        <v>0</v>
      </c>
      <c r="Y73" s="76">
        <v>0</v>
      </c>
      <c r="Z73" s="112"/>
      <c r="AA73" s="76">
        <f t="shared" si="99"/>
        <v>0</v>
      </c>
      <c r="AB73" s="77">
        <f t="shared" si="100"/>
        <v>0</v>
      </c>
    </row>
    <row r="74" spans="1:28" s="90" customFormat="1" ht="43.5" customHeight="1" x14ac:dyDescent="0.2">
      <c r="B74" s="121" t="s">
        <v>141</v>
      </c>
      <c r="C74" s="81" t="s">
        <v>459</v>
      </c>
      <c r="D74" s="82" t="s">
        <v>202</v>
      </c>
      <c r="E74" s="82" t="s">
        <v>546</v>
      </c>
      <c r="F74" s="82" t="s">
        <v>566</v>
      </c>
      <c r="G74" s="91">
        <v>2026</v>
      </c>
      <c r="H74" s="91">
        <v>2028</v>
      </c>
      <c r="I74" s="93">
        <v>1404000</v>
      </c>
      <c r="J74" s="93">
        <v>0</v>
      </c>
      <c r="K74" s="123">
        <f>I74+J74</f>
        <v>1404000</v>
      </c>
      <c r="L74" s="93">
        <v>1404000</v>
      </c>
      <c r="M74" s="93">
        <v>0</v>
      </c>
      <c r="N74" s="123">
        <f t="shared" si="91"/>
        <v>1404000</v>
      </c>
      <c r="O74" s="93">
        <v>1404000</v>
      </c>
      <c r="P74" s="93">
        <v>0</v>
      </c>
      <c r="Q74" s="123">
        <f t="shared" si="92"/>
        <v>1404000</v>
      </c>
      <c r="R74" s="92">
        <f t="shared" si="93"/>
        <v>4212000</v>
      </c>
      <c r="S74" s="92">
        <f t="shared" si="94"/>
        <v>0</v>
      </c>
      <c r="T74" s="92">
        <f t="shared" si="95"/>
        <v>4212000</v>
      </c>
      <c r="U74" s="134">
        <f t="shared" si="96"/>
        <v>4212000</v>
      </c>
      <c r="V74" s="134">
        <f t="shared" si="97"/>
        <v>0</v>
      </c>
      <c r="W74" s="134">
        <f t="shared" si="98"/>
        <v>4212000</v>
      </c>
      <c r="X74" s="92">
        <v>0</v>
      </c>
      <c r="Y74" s="92">
        <v>0</v>
      </c>
      <c r="Z74" s="118"/>
      <c r="AA74" s="92">
        <f t="shared" si="99"/>
        <v>0</v>
      </c>
      <c r="AB74" s="124">
        <f t="shared" si="100"/>
        <v>0</v>
      </c>
    </row>
    <row r="75" spans="1:28" s="90" customFormat="1" ht="47.25" customHeight="1" x14ac:dyDescent="0.2">
      <c r="B75" s="71" t="s">
        <v>295</v>
      </c>
      <c r="C75" s="81" t="s">
        <v>458</v>
      </c>
      <c r="D75" s="82" t="s">
        <v>202</v>
      </c>
      <c r="E75" s="82" t="s">
        <v>546</v>
      </c>
      <c r="F75" s="82" t="s">
        <v>565</v>
      </c>
      <c r="G75" s="91">
        <v>2028</v>
      </c>
      <c r="H75" s="91">
        <v>2028</v>
      </c>
      <c r="I75" s="93">
        <v>0</v>
      </c>
      <c r="J75" s="93">
        <v>0</v>
      </c>
      <c r="K75" s="123">
        <f t="shared" si="90"/>
        <v>0</v>
      </c>
      <c r="L75" s="93">
        <v>0</v>
      </c>
      <c r="M75" s="93">
        <v>0</v>
      </c>
      <c r="N75" s="123">
        <f t="shared" si="91"/>
        <v>0</v>
      </c>
      <c r="O75" s="93">
        <v>0</v>
      </c>
      <c r="P75" s="93">
        <v>212956560</v>
      </c>
      <c r="Q75" s="123">
        <f t="shared" si="92"/>
        <v>212956560</v>
      </c>
      <c r="R75" s="92">
        <f t="shared" si="93"/>
        <v>0</v>
      </c>
      <c r="S75" s="92">
        <f t="shared" si="94"/>
        <v>212956560</v>
      </c>
      <c r="T75" s="92">
        <f t="shared" si="95"/>
        <v>212956560</v>
      </c>
      <c r="U75" s="134">
        <f>R75-X75</f>
        <v>0</v>
      </c>
      <c r="V75" s="134">
        <f>S75-Y75</f>
        <v>212956560</v>
      </c>
      <c r="W75" s="134">
        <f>U75+V75</f>
        <v>212956560</v>
      </c>
      <c r="X75" s="92">
        <v>0</v>
      </c>
      <c r="Y75" s="92">
        <v>0</v>
      </c>
      <c r="Z75" s="118"/>
      <c r="AA75" s="92">
        <f>X75+Y75</f>
        <v>0</v>
      </c>
      <c r="AB75" s="124">
        <f>T75-W75-AA75</f>
        <v>0</v>
      </c>
    </row>
    <row r="76" spans="1:28" s="152" customFormat="1" ht="32.25" customHeight="1" x14ac:dyDescent="0.2">
      <c r="B76" s="145"/>
      <c r="C76" s="180" t="s">
        <v>21</v>
      </c>
      <c r="D76" s="146"/>
      <c r="E76" s="147"/>
      <c r="F76" s="148"/>
      <c r="G76" s="148"/>
      <c r="H76" s="148"/>
      <c r="I76" s="149">
        <f>SUM(I67:I75)</f>
        <v>408478606</v>
      </c>
      <c r="J76" s="149">
        <f t="shared" ref="J76:AB76" si="101">SUM(J67:J75)</f>
        <v>0</v>
      </c>
      <c r="K76" s="149">
        <f t="shared" si="101"/>
        <v>408478606</v>
      </c>
      <c r="L76" s="149">
        <f t="shared" si="101"/>
        <v>418562768</v>
      </c>
      <c r="M76" s="149">
        <f t="shared" si="101"/>
        <v>0</v>
      </c>
      <c r="N76" s="149">
        <f t="shared" si="101"/>
        <v>418562768</v>
      </c>
      <c r="O76" s="149">
        <f t="shared" si="101"/>
        <v>413655145</v>
      </c>
      <c r="P76" s="149">
        <f t="shared" si="101"/>
        <v>212956560</v>
      </c>
      <c r="Q76" s="149">
        <f t="shared" si="101"/>
        <v>626611705</v>
      </c>
      <c r="R76" s="149">
        <f t="shared" si="101"/>
        <v>1240696519</v>
      </c>
      <c r="S76" s="149">
        <f t="shared" si="101"/>
        <v>212956560</v>
      </c>
      <c r="T76" s="149">
        <f t="shared" si="101"/>
        <v>1453653079</v>
      </c>
      <c r="U76" s="149">
        <f t="shared" si="101"/>
        <v>1240696519</v>
      </c>
      <c r="V76" s="149">
        <f t="shared" si="101"/>
        <v>212956560</v>
      </c>
      <c r="W76" s="149">
        <f t="shared" si="101"/>
        <v>1453653079</v>
      </c>
      <c r="X76" s="149">
        <f t="shared" si="101"/>
        <v>0</v>
      </c>
      <c r="Y76" s="149">
        <f t="shared" si="101"/>
        <v>0</v>
      </c>
      <c r="Z76" s="149">
        <f t="shared" si="101"/>
        <v>0</v>
      </c>
      <c r="AA76" s="149">
        <f t="shared" si="101"/>
        <v>0</v>
      </c>
      <c r="AB76" s="149">
        <f t="shared" si="101"/>
        <v>0</v>
      </c>
    </row>
    <row r="77" spans="1:28" ht="51.75" customHeight="1" x14ac:dyDescent="0.2">
      <c r="B77" s="71">
        <v>2.2999999999999998</v>
      </c>
      <c r="C77" s="202" t="s">
        <v>276</v>
      </c>
      <c r="D77" s="79" t="s">
        <v>48</v>
      </c>
      <c r="E77" s="79" t="s">
        <v>49</v>
      </c>
      <c r="F77" s="91" t="s">
        <v>50</v>
      </c>
      <c r="G77" s="91" t="s">
        <v>78</v>
      </c>
      <c r="H77" s="91" t="s">
        <v>79</v>
      </c>
      <c r="I77" s="75"/>
      <c r="J77" s="75"/>
      <c r="K77" s="76"/>
      <c r="L77" s="76"/>
      <c r="M77" s="76"/>
      <c r="N77" s="76"/>
      <c r="O77" s="76"/>
      <c r="P77" s="76"/>
      <c r="Q77" s="76"/>
      <c r="R77" s="76"/>
      <c r="S77" s="76"/>
      <c r="T77" s="76"/>
      <c r="U77" s="76"/>
      <c r="V77" s="76"/>
      <c r="W77" s="76"/>
      <c r="X77" s="76"/>
      <c r="Y77" s="76"/>
      <c r="Z77" s="117"/>
      <c r="AA77" s="76"/>
      <c r="AB77" s="77"/>
    </row>
    <row r="78" spans="1:28" ht="48" customHeight="1" x14ac:dyDescent="0.2">
      <c r="B78" s="71" t="s">
        <v>12</v>
      </c>
      <c r="C78" s="81" t="s">
        <v>278</v>
      </c>
      <c r="D78" s="74" t="s">
        <v>204</v>
      </c>
      <c r="E78" s="74" t="s">
        <v>60</v>
      </c>
      <c r="F78" s="82" t="s">
        <v>461</v>
      </c>
      <c r="G78" s="91">
        <v>2026</v>
      </c>
      <c r="H78" s="91">
        <v>2028</v>
      </c>
      <c r="I78" s="93">
        <v>83135654</v>
      </c>
      <c r="J78" s="93">
        <v>0</v>
      </c>
      <c r="K78" s="123">
        <f>I78+J78</f>
        <v>83135654</v>
      </c>
      <c r="L78" s="93">
        <v>83135654</v>
      </c>
      <c r="M78" s="93">
        <v>0</v>
      </c>
      <c r="N78" s="123">
        <f>L78+M78</f>
        <v>83135654</v>
      </c>
      <c r="O78" s="93">
        <v>83135654</v>
      </c>
      <c r="P78" s="93">
        <v>0</v>
      </c>
      <c r="Q78" s="123">
        <f>O78+P78</f>
        <v>83135654</v>
      </c>
      <c r="R78" s="76">
        <f>I78+L78+O78</f>
        <v>249406962</v>
      </c>
      <c r="S78" s="76">
        <f t="shared" ref="S78" si="102">J78+M78+P78</f>
        <v>0</v>
      </c>
      <c r="T78" s="76">
        <f t="shared" ref="T78" si="103">R78+S78</f>
        <v>249406962</v>
      </c>
      <c r="U78" s="95">
        <f>R78-X78</f>
        <v>249406962</v>
      </c>
      <c r="V78" s="95">
        <f t="shared" ref="V78" si="104">S78-Y78</f>
        <v>0</v>
      </c>
      <c r="W78" s="95">
        <f t="shared" ref="W78" si="105">U78+V78</f>
        <v>249406962</v>
      </c>
      <c r="X78" s="76">
        <v>0</v>
      </c>
      <c r="Y78" s="76">
        <v>0</v>
      </c>
      <c r="Z78" s="117"/>
      <c r="AA78" s="76">
        <f>X78+Y78</f>
        <v>0</v>
      </c>
      <c r="AB78" s="77">
        <f>T78-W78-AA78</f>
        <v>0</v>
      </c>
    </row>
    <row r="79" spans="1:28" s="126" customFormat="1" ht="39.75" customHeight="1" x14ac:dyDescent="0.2">
      <c r="A79" s="90"/>
      <c r="B79" s="121" t="s">
        <v>500</v>
      </c>
      <c r="C79" s="81" t="s">
        <v>416</v>
      </c>
      <c r="D79" s="82"/>
      <c r="E79" s="82" t="s">
        <v>135</v>
      </c>
      <c r="F79" s="82" t="s">
        <v>564</v>
      </c>
      <c r="G79" s="91">
        <v>2026</v>
      </c>
      <c r="H79" s="91">
        <v>2028</v>
      </c>
      <c r="I79" s="93">
        <v>0</v>
      </c>
      <c r="J79" s="93">
        <v>0</v>
      </c>
      <c r="K79" s="123">
        <f t="shared" ref="K79:K89" si="106">I79+J79</f>
        <v>0</v>
      </c>
      <c r="L79" s="92">
        <v>0</v>
      </c>
      <c r="M79" s="93">
        <v>0</v>
      </c>
      <c r="N79" s="123">
        <f t="shared" ref="N79:N90" si="107">L79+M79</f>
        <v>0</v>
      </c>
      <c r="O79" s="92">
        <v>0</v>
      </c>
      <c r="P79" s="93">
        <v>0</v>
      </c>
      <c r="Q79" s="123">
        <f t="shared" ref="Q79:Q90" si="108">O79+P79</f>
        <v>0</v>
      </c>
      <c r="R79" s="92">
        <f t="shared" ref="R79:R90" si="109">I79+L79+O79</f>
        <v>0</v>
      </c>
      <c r="S79" s="92">
        <f t="shared" ref="S79:S90" si="110">J79+M79+P79</f>
        <v>0</v>
      </c>
      <c r="T79" s="92">
        <f t="shared" ref="T79:T90" si="111">R79+S79</f>
        <v>0</v>
      </c>
      <c r="U79" s="134">
        <f t="shared" ref="U79:U90" si="112">R79-X79</f>
        <v>0</v>
      </c>
      <c r="V79" s="134">
        <f t="shared" ref="V79:V90" si="113">S79-Y79</f>
        <v>0</v>
      </c>
      <c r="W79" s="134">
        <f t="shared" ref="W79:W90" si="114">U79+V79</f>
        <v>0</v>
      </c>
      <c r="X79" s="92">
        <v>0</v>
      </c>
      <c r="Y79" s="92">
        <v>0</v>
      </c>
      <c r="Z79" s="118"/>
      <c r="AA79" s="92">
        <f t="shared" ref="AA79:AA90" si="115">X79+Y79</f>
        <v>0</v>
      </c>
      <c r="AB79" s="124">
        <f>T79-W79-AA79</f>
        <v>0</v>
      </c>
    </row>
    <row r="80" spans="1:28" s="90" customFormat="1" ht="51.75" customHeight="1" x14ac:dyDescent="0.2">
      <c r="B80" s="71" t="s">
        <v>63</v>
      </c>
      <c r="C80" s="81" t="s">
        <v>412</v>
      </c>
      <c r="D80" s="82" t="s">
        <v>216</v>
      </c>
      <c r="E80" s="82" t="s">
        <v>277</v>
      </c>
      <c r="F80" s="82" t="s">
        <v>563</v>
      </c>
      <c r="G80" s="91">
        <v>2026</v>
      </c>
      <c r="H80" s="91">
        <v>2028</v>
      </c>
      <c r="I80" s="93">
        <v>56676000</v>
      </c>
      <c r="J80" s="93">
        <v>0</v>
      </c>
      <c r="K80" s="123">
        <f t="shared" si="106"/>
        <v>56676000</v>
      </c>
      <c r="L80" s="93">
        <v>56676000</v>
      </c>
      <c r="M80" s="93">
        <v>0</v>
      </c>
      <c r="N80" s="123">
        <f t="shared" si="107"/>
        <v>56676000</v>
      </c>
      <c r="O80" s="93">
        <v>56676000</v>
      </c>
      <c r="P80" s="93">
        <v>0</v>
      </c>
      <c r="Q80" s="123">
        <f t="shared" si="108"/>
        <v>56676000</v>
      </c>
      <c r="R80" s="76">
        <f t="shared" si="109"/>
        <v>170028000</v>
      </c>
      <c r="S80" s="76">
        <f t="shared" si="110"/>
        <v>0</v>
      </c>
      <c r="T80" s="76">
        <f t="shared" si="111"/>
        <v>170028000</v>
      </c>
      <c r="U80" s="95">
        <f t="shared" si="112"/>
        <v>170028000</v>
      </c>
      <c r="V80" s="95">
        <f t="shared" si="113"/>
        <v>0</v>
      </c>
      <c r="W80" s="95">
        <f t="shared" si="114"/>
        <v>170028000</v>
      </c>
      <c r="X80" s="92">
        <v>0</v>
      </c>
      <c r="Y80" s="92">
        <v>0</v>
      </c>
      <c r="Z80" s="118"/>
      <c r="AA80" s="76">
        <f>X80+Y80</f>
        <v>0</v>
      </c>
      <c r="AB80" s="129" t="s">
        <v>423</v>
      </c>
    </row>
    <row r="81" spans="1:28" s="90" customFormat="1" ht="29.25" customHeight="1" x14ac:dyDescent="0.2">
      <c r="B81" s="71" t="s">
        <v>501</v>
      </c>
      <c r="C81" s="81" t="s">
        <v>166</v>
      </c>
      <c r="D81" s="82" t="s">
        <v>216</v>
      </c>
      <c r="E81" s="82" t="s">
        <v>277</v>
      </c>
      <c r="F81" s="82" t="s">
        <v>60</v>
      </c>
      <c r="G81" s="91">
        <v>2026</v>
      </c>
      <c r="H81" s="91">
        <v>2028</v>
      </c>
      <c r="I81" s="93">
        <v>27648000</v>
      </c>
      <c r="J81" s="93">
        <v>0</v>
      </c>
      <c r="K81" s="123">
        <f t="shared" si="106"/>
        <v>27648000</v>
      </c>
      <c r="L81" s="93">
        <v>27648000</v>
      </c>
      <c r="M81" s="93">
        <v>0</v>
      </c>
      <c r="N81" s="123">
        <f t="shared" si="107"/>
        <v>27648000</v>
      </c>
      <c r="O81" s="93">
        <v>27648000</v>
      </c>
      <c r="P81" s="93">
        <v>0</v>
      </c>
      <c r="Q81" s="123">
        <f t="shared" si="108"/>
        <v>27648000</v>
      </c>
      <c r="R81" s="76">
        <f t="shared" si="109"/>
        <v>82944000</v>
      </c>
      <c r="S81" s="76">
        <f t="shared" si="110"/>
        <v>0</v>
      </c>
      <c r="T81" s="76">
        <f t="shared" si="111"/>
        <v>82944000</v>
      </c>
      <c r="U81" s="95">
        <f t="shared" si="112"/>
        <v>82944000</v>
      </c>
      <c r="V81" s="95">
        <f t="shared" si="113"/>
        <v>0</v>
      </c>
      <c r="W81" s="95">
        <f t="shared" si="114"/>
        <v>82944000</v>
      </c>
      <c r="X81" s="92">
        <v>0</v>
      </c>
      <c r="Y81" s="92">
        <v>0</v>
      </c>
      <c r="Z81" s="118"/>
      <c r="AA81" s="76">
        <f t="shared" si="115"/>
        <v>0</v>
      </c>
      <c r="AB81" s="77">
        <f t="shared" ref="AB81:AB90" si="116">T81-W81-AA81</f>
        <v>0</v>
      </c>
    </row>
    <row r="82" spans="1:28" s="126" customFormat="1" ht="47.25" customHeight="1" x14ac:dyDescent="0.2">
      <c r="A82" s="90"/>
      <c r="B82" s="121" t="s">
        <v>296</v>
      </c>
      <c r="C82" s="81" t="s">
        <v>413</v>
      </c>
      <c r="D82" s="82" t="s">
        <v>216</v>
      </c>
      <c r="E82" s="82" t="s">
        <v>277</v>
      </c>
      <c r="F82" s="82" t="s">
        <v>460</v>
      </c>
      <c r="G82" s="91">
        <v>2027</v>
      </c>
      <c r="H82" s="91">
        <v>2028</v>
      </c>
      <c r="I82" s="92">
        <v>5887200</v>
      </c>
      <c r="J82" s="93">
        <v>0</v>
      </c>
      <c r="K82" s="123">
        <f t="shared" si="106"/>
        <v>5887200</v>
      </c>
      <c r="L82" s="92">
        <v>5887200</v>
      </c>
      <c r="M82" s="93">
        <v>0</v>
      </c>
      <c r="N82" s="123">
        <f t="shared" si="107"/>
        <v>5887200</v>
      </c>
      <c r="O82" s="92">
        <v>5887200</v>
      </c>
      <c r="P82" s="93">
        <v>0</v>
      </c>
      <c r="Q82" s="123">
        <f t="shared" si="108"/>
        <v>5887200</v>
      </c>
      <c r="R82" s="76">
        <f t="shared" si="109"/>
        <v>17661600</v>
      </c>
      <c r="S82" s="76">
        <f t="shared" si="110"/>
        <v>0</v>
      </c>
      <c r="T82" s="76">
        <f t="shared" si="111"/>
        <v>17661600</v>
      </c>
      <c r="U82" s="95">
        <f t="shared" si="112"/>
        <v>17661600</v>
      </c>
      <c r="V82" s="95">
        <f t="shared" si="113"/>
        <v>0</v>
      </c>
      <c r="W82" s="95">
        <f t="shared" si="114"/>
        <v>17661600</v>
      </c>
      <c r="X82" s="92">
        <v>0</v>
      </c>
      <c r="Y82" s="92">
        <v>0</v>
      </c>
      <c r="Z82" s="118"/>
      <c r="AA82" s="76">
        <f t="shared" si="115"/>
        <v>0</v>
      </c>
      <c r="AB82" s="77">
        <f t="shared" si="116"/>
        <v>0</v>
      </c>
    </row>
    <row r="83" spans="1:28" s="126" customFormat="1" ht="105.75" customHeight="1" x14ac:dyDescent="0.2">
      <c r="A83" s="90"/>
      <c r="B83" s="71" t="s">
        <v>297</v>
      </c>
      <c r="C83" s="81" t="s">
        <v>502</v>
      </c>
      <c r="D83" s="82" t="s">
        <v>216</v>
      </c>
      <c r="E83" s="82" t="s">
        <v>277</v>
      </c>
      <c r="F83" s="82" t="s">
        <v>562</v>
      </c>
      <c r="G83" s="91">
        <v>2026</v>
      </c>
      <c r="H83" s="91">
        <v>2028</v>
      </c>
      <c r="I83" s="175">
        <v>745000</v>
      </c>
      <c r="J83" s="93">
        <v>0</v>
      </c>
      <c r="K83" s="123">
        <f t="shared" si="106"/>
        <v>745000</v>
      </c>
      <c r="L83" s="175">
        <v>745000</v>
      </c>
      <c r="M83" s="93">
        <v>0</v>
      </c>
      <c r="N83" s="123">
        <f t="shared" si="107"/>
        <v>745000</v>
      </c>
      <c r="O83" s="175">
        <v>745000</v>
      </c>
      <c r="P83" s="93">
        <v>0</v>
      </c>
      <c r="Q83" s="123">
        <f t="shared" si="108"/>
        <v>745000</v>
      </c>
      <c r="R83" s="76">
        <f t="shared" si="109"/>
        <v>2235000</v>
      </c>
      <c r="S83" s="76">
        <f t="shared" si="110"/>
        <v>0</v>
      </c>
      <c r="T83" s="76">
        <f t="shared" si="111"/>
        <v>2235000</v>
      </c>
      <c r="U83" s="95">
        <f t="shared" si="112"/>
        <v>0</v>
      </c>
      <c r="V83" s="95">
        <f t="shared" si="113"/>
        <v>0</v>
      </c>
      <c r="W83" s="95">
        <f t="shared" si="114"/>
        <v>0</v>
      </c>
      <c r="X83" s="92">
        <v>2235000</v>
      </c>
      <c r="Y83" s="92">
        <v>0</v>
      </c>
      <c r="Z83" s="92" t="s">
        <v>424</v>
      </c>
      <c r="AA83" s="76">
        <f t="shared" si="115"/>
        <v>2235000</v>
      </c>
      <c r="AB83" s="77">
        <f t="shared" si="116"/>
        <v>0</v>
      </c>
    </row>
    <row r="84" spans="1:28" ht="42.75" customHeight="1" x14ac:dyDescent="0.2">
      <c r="B84" s="121" t="s">
        <v>298</v>
      </c>
      <c r="C84" s="73" t="s">
        <v>149</v>
      </c>
      <c r="D84" s="82" t="s">
        <v>191</v>
      </c>
      <c r="E84" s="82" t="s">
        <v>60</v>
      </c>
      <c r="F84" s="82" t="s">
        <v>462</v>
      </c>
      <c r="G84" s="91">
        <v>2026</v>
      </c>
      <c r="H84" s="91">
        <v>2028</v>
      </c>
      <c r="I84" s="93">
        <v>83135654</v>
      </c>
      <c r="J84" s="93">
        <v>0</v>
      </c>
      <c r="K84" s="123">
        <f t="shared" si="106"/>
        <v>83135654</v>
      </c>
      <c r="L84" s="93">
        <v>83135654</v>
      </c>
      <c r="M84" s="93">
        <v>0</v>
      </c>
      <c r="N84" s="123">
        <f t="shared" si="107"/>
        <v>83135654</v>
      </c>
      <c r="O84" s="93">
        <v>83135654</v>
      </c>
      <c r="P84" s="93">
        <v>0</v>
      </c>
      <c r="Q84" s="123">
        <f t="shared" si="108"/>
        <v>83135654</v>
      </c>
      <c r="R84" s="76">
        <f t="shared" si="109"/>
        <v>249406962</v>
      </c>
      <c r="S84" s="76">
        <f t="shared" si="110"/>
        <v>0</v>
      </c>
      <c r="T84" s="76">
        <f t="shared" si="111"/>
        <v>249406962</v>
      </c>
      <c r="U84" s="95">
        <f t="shared" si="112"/>
        <v>249406962</v>
      </c>
      <c r="V84" s="95">
        <f t="shared" si="113"/>
        <v>0</v>
      </c>
      <c r="W84" s="95">
        <f t="shared" si="114"/>
        <v>249406962</v>
      </c>
      <c r="X84" s="76">
        <v>0</v>
      </c>
      <c r="Y84" s="76">
        <v>0</v>
      </c>
      <c r="Z84" s="117"/>
      <c r="AA84" s="76">
        <f t="shared" si="115"/>
        <v>0</v>
      </c>
      <c r="AB84" s="77">
        <f t="shared" si="116"/>
        <v>0</v>
      </c>
    </row>
    <row r="85" spans="1:28" ht="49.5" customHeight="1" x14ac:dyDescent="0.2">
      <c r="B85" s="121" t="s">
        <v>299</v>
      </c>
      <c r="C85" s="73" t="s">
        <v>164</v>
      </c>
      <c r="D85" s="82" t="s">
        <v>616</v>
      </c>
      <c r="E85" s="82" t="s">
        <v>60</v>
      </c>
      <c r="F85" s="82" t="s">
        <v>463</v>
      </c>
      <c r="G85" s="91">
        <v>2026</v>
      </c>
      <c r="H85" s="91">
        <v>2028</v>
      </c>
      <c r="I85" s="93">
        <v>113542441</v>
      </c>
      <c r="J85" s="93">
        <v>0</v>
      </c>
      <c r="K85" s="123">
        <f t="shared" si="106"/>
        <v>113542441</v>
      </c>
      <c r="L85" s="93">
        <v>113542441</v>
      </c>
      <c r="M85" s="93"/>
      <c r="N85" s="123">
        <f t="shared" si="107"/>
        <v>113542441</v>
      </c>
      <c r="O85" s="93">
        <v>113542441</v>
      </c>
      <c r="P85" s="93">
        <v>0</v>
      </c>
      <c r="Q85" s="123">
        <f t="shared" si="108"/>
        <v>113542441</v>
      </c>
      <c r="R85" s="76">
        <f t="shared" si="109"/>
        <v>340627323</v>
      </c>
      <c r="S85" s="76">
        <f t="shared" si="110"/>
        <v>0</v>
      </c>
      <c r="T85" s="76">
        <f t="shared" si="111"/>
        <v>340627323</v>
      </c>
      <c r="U85" s="95">
        <f t="shared" si="112"/>
        <v>340627323</v>
      </c>
      <c r="V85" s="95">
        <f t="shared" si="113"/>
        <v>0</v>
      </c>
      <c r="W85" s="95">
        <f t="shared" si="114"/>
        <v>340627323</v>
      </c>
      <c r="X85" s="76">
        <v>0</v>
      </c>
      <c r="Y85" s="76">
        <v>0</v>
      </c>
      <c r="Z85" s="117"/>
      <c r="AA85" s="76">
        <f t="shared" si="115"/>
        <v>0</v>
      </c>
      <c r="AB85" s="77">
        <f t="shared" si="116"/>
        <v>0</v>
      </c>
    </row>
    <row r="86" spans="1:28" ht="35.25" customHeight="1" x14ac:dyDescent="0.2">
      <c r="B86" s="71" t="s">
        <v>300</v>
      </c>
      <c r="C86" s="73" t="s">
        <v>239</v>
      </c>
      <c r="D86" s="82" t="s">
        <v>616</v>
      </c>
      <c r="E86" s="82" t="s">
        <v>60</v>
      </c>
      <c r="F86" s="82" t="s">
        <v>464</v>
      </c>
      <c r="G86" s="91">
        <v>2026</v>
      </c>
      <c r="H86" s="91">
        <v>2028</v>
      </c>
      <c r="I86" s="93">
        <v>60537989</v>
      </c>
      <c r="J86" s="93">
        <v>0</v>
      </c>
      <c r="K86" s="123">
        <f t="shared" si="106"/>
        <v>60537989</v>
      </c>
      <c r="L86" s="93">
        <v>60537989</v>
      </c>
      <c r="M86" s="93"/>
      <c r="N86" s="123">
        <f t="shared" si="107"/>
        <v>60537989</v>
      </c>
      <c r="O86" s="93">
        <f t="shared" ref="O86:O90" si="117">L86</f>
        <v>60537989</v>
      </c>
      <c r="P86" s="93">
        <v>0</v>
      </c>
      <c r="Q86" s="123">
        <f t="shared" si="108"/>
        <v>60537989</v>
      </c>
      <c r="R86" s="76">
        <f t="shared" si="109"/>
        <v>181613967</v>
      </c>
      <c r="S86" s="76">
        <f t="shared" si="110"/>
        <v>0</v>
      </c>
      <c r="T86" s="76">
        <f t="shared" si="111"/>
        <v>181613967</v>
      </c>
      <c r="U86" s="95">
        <f t="shared" si="112"/>
        <v>181613967</v>
      </c>
      <c r="V86" s="95">
        <f t="shared" si="113"/>
        <v>0</v>
      </c>
      <c r="W86" s="95">
        <f t="shared" si="114"/>
        <v>181613967</v>
      </c>
      <c r="X86" s="76">
        <v>0</v>
      </c>
      <c r="Y86" s="76">
        <v>0</v>
      </c>
      <c r="Z86" s="117"/>
      <c r="AA86" s="76">
        <f t="shared" si="115"/>
        <v>0</v>
      </c>
      <c r="AB86" s="77">
        <f t="shared" si="116"/>
        <v>0</v>
      </c>
    </row>
    <row r="87" spans="1:28" ht="39" customHeight="1" x14ac:dyDescent="0.2">
      <c r="B87" s="121" t="s">
        <v>301</v>
      </c>
      <c r="C87" s="73" t="s">
        <v>165</v>
      </c>
      <c r="D87" s="82" t="s">
        <v>204</v>
      </c>
      <c r="E87" s="82" t="s">
        <v>60</v>
      </c>
      <c r="F87" s="82" t="s">
        <v>465</v>
      </c>
      <c r="G87" s="91">
        <v>2026</v>
      </c>
      <c r="H87" s="91">
        <v>2028</v>
      </c>
      <c r="I87" s="93">
        <v>145327142</v>
      </c>
      <c r="J87" s="93">
        <v>0</v>
      </c>
      <c r="K87" s="123">
        <f t="shared" si="106"/>
        <v>145327142</v>
      </c>
      <c r="L87" s="93">
        <f t="shared" ref="L87:L90" si="118">I87</f>
        <v>145327142</v>
      </c>
      <c r="M87" s="93"/>
      <c r="N87" s="123">
        <f t="shared" si="107"/>
        <v>145327142</v>
      </c>
      <c r="O87" s="93">
        <f t="shared" si="117"/>
        <v>145327142</v>
      </c>
      <c r="P87" s="93">
        <v>0</v>
      </c>
      <c r="Q87" s="123">
        <f t="shared" si="108"/>
        <v>145327142</v>
      </c>
      <c r="R87" s="76">
        <f t="shared" si="109"/>
        <v>435981426</v>
      </c>
      <c r="S87" s="76">
        <f t="shared" si="110"/>
        <v>0</v>
      </c>
      <c r="T87" s="76">
        <f t="shared" si="111"/>
        <v>435981426</v>
      </c>
      <c r="U87" s="95">
        <f t="shared" si="112"/>
        <v>435981426</v>
      </c>
      <c r="V87" s="95">
        <f t="shared" si="113"/>
        <v>0</v>
      </c>
      <c r="W87" s="95">
        <f t="shared" si="114"/>
        <v>435981426</v>
      </c>
      <c r="X87" s="76">
        <v>0</v>
      </c>
      <c r="Y87" s="76">
        <v>0</v>
      </c>
      <c r="Z87" s="117"/>
      <c r="AA87" s="76">
        <f t="shared" si="115"/>
        <v>0</v>
      </c>
      <c r="AB87" s="77">
        <f t="shared" si="116"/>
        <v>0</v>
      </c>
    </row>
    <row r="88" spans="1:28" ht="31.5" customHeight="1" x14ac:dyDescent="0.2">
      <c r="B88" s="121" t="s">
        <v>302</v>
      </c>
      <c r="C88" s="73" t="s">
        <v>150</v>
      </c>
      <c r="D88" s="82" t="s">
        <v>204</v>
      </c>
      <c r="E88" s="82" t="s">
        <v>60</v>
      </c>
      <c r="F88" s="82" t="s">
        <v>466</v>
      </c>
      <c r="G88" s="91">
        <v>2026</v>
      </c>
      <c r="H88" s="91">
        <v>2028</v>
      </c>
      <c r="I88" s="93">
        <v>87197116</v>
      </c>
      <c r="J88" s="93">
        <v>0</v>
      </c>
      <c r="K88" s="123">
        <f t="shared" si="106"/>
        <v>87197116</v>
      </c>
      <c r="L88" s="93">
        <f t="shared" si="118"/>
        <v>87197116</v>
      </c>
      <c r="M88" s="93">
        <v>0</v>
      </c>
      <c r="N88" s="123">
        <f t="shared" si="107"/>
        <v>87197116</v>
      </c>
      <c r="O88" s="93">
        <f t="shared" si="117"/>
        <v>87197116</v>
      </c>
      <c r="P88" s="93">
        <v>0</v>
      </c>
      <c r="Q88" s="123">
        <f t="shared" si="108"/>
        <v>87197116</v>
      </c>
      <c r="R88" s="76">
        <f t="shared" si="109"/>
        <v>261591348</v>
      </c>
      <c r="S88" s="76">
        <f t="shared" si="110"/>
        <v>0</v>
      </c>
      <c r="T88" s="76">
        <f t="shared" si="111"/>
        <v>261591348</v>
      </c>
      <c r="U88" s="95">
        <f t="shared" si="112"/>
        <v>261591348</v>
      </c>
      <c r="V88" s="95">
        <f t="shared" si="113"/>
        <v>0</v>
      </c>
      <c r="W88" s="95">
        <f t="shared" si="114"/>
        <v>261591348</v>
      </c>
      <c r="X88" s="76">
        <v>0</v>
      </c>
      <c r="Y88" s="76">
        <v>0</v>
      </c>
      <c r="Z88" s="117"/>
      <c r="AA88" s="76">
        <f t="shared" si="115"/>
        <v>0</v>
      </c>
      <c r="AB88" s="77">
        <f t="shared" si="116"/>
        <v>0</v>
      </c>
    </row>
    <row r="89" spans="1:28" ht="48.75" customHeight="1" x14ac:dyDescent="0.2">
      <c r="B89" s="71" t="s">
        <v>303</v>
      </c>
      <c r="C89" s="73" t="s">
        <v>172</v>
      </c>
      <c r="D89" s="82" t="s">
        <v>204</v>
      </c>
      <c r="E89" s="82" t="s">
        <v>60</v>
      </c>
      <c r="F89" s="82" t="s">
        <v>467</v>
      </c>
      <c r="G89" s="91">
        <v>2026</v>
      </c>
      <c r="H89" s="91">
        <v>2028</v>
      </c>
      <c r="I89" s="93">
        <v>87895257</v>
      </c>
      <c r="J89" s="93">
        <v>0</v>
      </c>
      <c r="K89" s="123">
        <f t="shared" si="106"/>
        <v>87895257</v>
      </c>
      <c r="L89" s="93">
        <f t="shared" si="118"/>
        <v>87895257</v>
      </c>
      <c r="M89" s="93">
        <v>0</v>
      </c>
      <c r="N89" s="123">
        <f t="shared" si="107"/>
        <v>87895257</v>
      </c>
      <c r="O89" s="93">
        <f t="shared" si="117"/>
        <v>87895257</v>
      </c>
      <c r="P89" s="93">
        <v>0</v>
      </c>
      <c r="Q89" s="123">
        <f t="shared" si="108"/>
        <v>87895257</v>
      </c>
      <c r="R89" s="76">
        <f t="shared" si="109"/>
        <v>263685771</v>
      </c>
      <c r="S89" s="76">
        <f t="shared" si="110"/>
        <v>0</v>
      </c>
      <c r="T89" s="76">
        <f t="shared" si="111"/>
        <v>263685771</v>
      </c>
      <c r="U89" s="95">
        <f t="shared" si="112"/>
        <v>263685771</v>
      </c>
      <c r="V89" s="95">
        <f t="shared" si="113"/>
        <v>0</v>
      </c>
      <c r="W89" s="95">
        <f t="shared" si="114"/>
        <v>263685771</v>
      </c>
      <c r="X89" s="76">
        <v>0</v>
      </c>
      <c r="Y89" s="76">
        <v>0</v>
      </c>
      <c r="Z89" s="117"/>
      <c r="AA89" s="76">
        <f t="shared" si="115"/>
        <v>0</v>
      </c>
      <c r="AB89" s="77">
        <f t="shared" si="116"/>
        <v>0</v>
      </c>
    </row>
    <row r="90" spans="1:28" s="80" customFormat="1" ht="30.75" customHeight="1" x14ac:dyDescent="0.2">
      <c r="A90" s="56"/>
      <c r="B90" s="121" t="s">
        <v>304</v>
      </c>
      <c r="C90" s="81" t="s">
        <v>167</v>
      </c>
      <c r="D90" s="82" t="s">
        <v>204</v>
      </c>
      <c r="E90" s="74" t="s">
        <v>60</v>
      </c>
      <c r="F90" s="82" t="s">
        <v>435</v>
      </c>
      <c r="G90" s="91">
        <v>2026</v>
      </c>
      <c r="H90" s="91">
        <v>2028</v>
      </c>
      <c r="I90" s="93">
        <v>83135654</v>
      </c>
      <c r="J90" s="93">
        <v>0</v>
      </c>
      <c r="K90" s="123">
        <f>I90+J90</f>
        <v>83135654</v>
      </c>
      <c r="L90" s="93">
        <f t="shared" si="118"/>
        <v>83135654</v>
      </c>
      <c r="M90" s="93">
        <v>0</v>
      </c>
      <c r="N90" s="123">
        <f t="shared" si="107"/>
        <v>83135654</v>
      </c>
      <c r="O90" s="93">
        <f t="shared" si="117"/>
        <v>83135654</v>
      </c>
      <c r="P90" s="93">
        <v>0</v>
      </c>
      <c r="Q90" s="123">
        <f t="shared" si="108"/>
        <v>83135654</v>
      </c>
      <c r="R90" s="76">
        <f t="shared" si="109"/>
        <v>249406962</v>
      </c>
      <c r="S90" s="76">
        <f t="shared" si="110"/>
        <v>0</v>
      </c>
      <c r="T90" s="76">
        <f t="shared" si="111"/>
        <v>249406962</v>
      </c>
      <c r="U90" s="95">
        <f t="shared" si="112"/>
        <v>249406962</v>
      </c>
      <c r="V90" s="95">
        <f t="shared" si="113"/>
        <v>0</v>
      </c>
      <c r="W90" s="95">
        <f t="shared" si="114"/>
        <v>249406962</v>
      </c>
      <c r="X90" s="76">
        <v>0</v>
      </c>
      <c r="Y90" s="76">
        <v>0</v>
      </c>
      <c r="Z90" s="117"/>
      <c r="AA90" s="76">
        <f t="shared" si="115"/>
        <v>0</v>
      </c>
      <c r="AB90" s="77">
        <f t="shared" si="116"/>
        <v>0</v>
      </c>
    </row>
    <row r="91" spans="1:28" s="152" customFormat="1" ht="32.25" customHeight="1" x14ac:dyDescent="0.2">
      <c r="B91" s="145"/>
      <c r="C91" s="180" t="s">
        <v>22</v>
      </c>
      <c r="D91" s="146"/>
      <c r="E91" s="147"/>
      <c r="F91" s="148"/>
      <c r="G91" s="148"/>
      <c r="H91" s="148"/>
      <c r="I91" s="149">
        <f t="shared" ref="I91:AB91" si="119">SUM(I78:I90)</f>
        <v>834863107</v>
      </c>
      <c r="J91" s="149">
        <f t="shared" si="119"/>
        <v>0</v>
      </c>
      <c r="K91" s="149">
        <f t="shared" si="119"/>
        <v>834863107</v>
      </c>
      <c r="L91" s="149">
        <f t="shared" si="119"/>
        <v>834863107</v>
      </c>
      <c r="M91" s="149">
        <f t="shared" si="119"/>
        <v>0</v>
      </c>
      <c r="N91" s="149">
        <f t="shared" si="119"/>
        <v>834863107</v>
      </c>
      <c r="O91" s="149">
        <f t="shared" si="119"/>
        <v>834863107</v>
      </c>
      <c r="P91" s="149">
        <f t="shared" si="119"/>
        <v>0</v>
      </c>
      <c r="Q91" s="149">
        <f t="shared" si="119"/>
        <v>834863107</v>
      </c>
      <c r="R91" s="149">
        <f t="shared" si="119"/>
        <v>2504589321</v>
      </c>
      <c r="S91" s="149">
        <f t="shared" si="119"/>
        <v>0</v>
      </c>
      <c r="T91" s="149">
        <f t="shared" si="119"/>
        <v>2504589321</v>
      </c>
      <c r="U91" s="149">
        <f t="shared" si="119"/>
        <v>2502354321</v>
      </c>
      <c r="V91" s="149">
        <f t="shared" si="119"/>
        <v>0</v>
      </c>
      <c r="W91" s="149">
        <f t="shared" si="119"/>
        <v>2502354321</v>
      </c>
      <c r="X91" s="149">
        <f t="shared" si="119"/>
        <v>2235000</v>
      </c>
      <c r="Y91" s="149">
        <f t="shared" si="119"/>
        <v>0</v>
      </c>
      <c r="Z91" s="149">
        <f t="shared" si="119"/>
        <v>0</v>
      </c>
      <c r="AA91" s="149">
        <f t="shared" si="119"/>
        <v>2235000</v>
      </c>
      <c r="AB91" s="151">
        <f t="shared" si="119"/>
        <v>0</v>
      </c>
    </row>
    <row r="92" spans="1:28" ht="53.25" customHeight="1" x14ac:dyDescent="0.2">
      <c r="B92" s="71">
        <v>2.4</v>
      </c>
      <c r="C92" s="202" t="s">
        <v>432</v>
      </c>
      <c r="D92" s="79" t="s">
        <v>48</v>
      </c>
      <c r="E92" s="79" t="s">
        <v>49</v>
      </c>
      <c r="F92" s="91" t="s">
        <v>50</v>
      </c>
      <c r="G92" s="91" t="s">
        <v>78</v>
      </c>
      <c r="H92" s="91" t="s">
        <v>79</v>
      </c>
      <c r="I92" s="75"/>
      <c r="J92" s="75"/>
      <c r="K92" s="76"/>
      <c r="L92" s="76"/>
      <c r="M92" s="76"/>
      <c r="N92" s="76"/>
      <c r="O92" s="76"/>
      <c r="P92" s="76"/>
      <c r="Q92" s="76"/>
      <c r="R92" s="76"/>
      <c r="S92" s="76"/>
      <c r="T92" s="76"/>
      <c r="U92" s="76"/>
      <c r="V92" s="76"/>
      <c r="W92" s="76"/>
      <c r="X92" s="76"/>
      <c r="Y92" s="76"/>
      <c r="Z92" s="117"/>
      <c r="AA92" s="76"/>
      <c r="AB92" s="77"/>
    </row>
    <row r="93" spans="1:28" s="90" customFormat="1" ht="49.5" customHeight="1" x14ac:dyDescent="0.2">
      <c r="B93" s="121" t="s">
        <v>305</v>
      </c>
      <c r="C93" s="81" t="s">
        <v>348</v>
      </c>
      <c r="D93" s="82" t="s">
        <v>204</v>
      </c>
      <c r="E93" s="82" t="s">
        <v>60</v>
      </c>
      <c r="F93" s="82" t="s">
        <v>470</v>
      </c>
      <c r="G93" s="91">
        <v>2026</v>
      </c>
      <c r="H93" s="91">
        <v>2028</v>
      </c>
      <c r="I93" s="93">
        <v>4867816</v>
      </c>
      <c r="J93" s="93">
        <v>0</v>
      </c>
      <c r="K93" s="123">
        <f>I93+J93</f>
        <v>4867816</v>
      </c>
      <c r="L93" s="93">
        <v>4867816</v>
      </c>
      <c r="M93" s="93">
        <v>0</v>
      </c>
      <c r="N93" s="123">
        <f>L93+M93</f>
        <v>4867816</v>
      </c>
      <c r="O93" s="93">
        <v>4867816</v>
      </c>
      <c r="P93" s="93">
        <v>0</v>
      </c>
      <c r="Q93" s="123">
        <f>O93+P93</f>
        <v>4867816</v>
      </c>
      <c r="R93" s="76">
        <f t="shared" ref="R93" si="120">I93+L93+O93</f>
        <v>14603448</v>
      </c>
      <c r="S93" s="76">
        <f t="shared" ref="S93" si="121">J93+M93+P93</f>
        <v>0</v>
      </c>
      <c r="T93" s="76">
        <f t="shared" ref="T93" si="122">R93+S93</f>
        <v>14603448</v>
      </c>
      <c r="U93" s="95">
        <f t="shared" ref="U93" si="123">R93-X93</f>
        <v>14603448</v>
      </c>
      <c r="V93" s="95">
        <f t="shared" ref="V93" si="124">S93-Y93</f>
        <v>0</v>
      </c>
      <c r="W93" s="95">
        <f t="shared" ref="W93" si="125">U93+V93</f>
        <v>14603448</v>
      </c>
      <c r="X93" s="76">
        <v>0</v>
      </c>
      <c r="Y93" s="76">
        <v>0</v>
      </c>
      <c r="Z93" s="117"/>
      <c r="AA93" s="76">
        <f t="shared" ref="AA93" si="126">X93+Y93</f>
        <v>0</v>
      </c>
      <c r="AB93" s="77">
        <f t="shared" ref="AB93" si="127">T93-W93-AA93</f>
        <v>0</v>
      </c>
    </row>
    <row r="94" spans="1:28" ht="32.25" customHeight="1" x14ac:dyDescent="0.2">
      <c r="B94" s="71" t="s">
        <v>306</v>
      </c>
      <c r="C94" s="81" t="s">
        <v>349</v>
      </c>
      <c r="D94" s="82" t="s">
        <v>204</v>
      </c>
      <c r="E94" s="82" t="s">
        <v>60</v>
      </c>
      <c r="F94" s="82" t="s">
        <v>588</v>
      </c>
      <c r="G94" s="91">
        <v>2026</v>
      </c>
      <c r="H94" s="91">
        <v>2028</v>
      </c>
      <c r="I94" s="75">
        <v>4867816</v>
      </c>
      <c r="J94" s="93">
        <v>0</v>
      </c>
      <c r="K94" s="123">
        <f t="shared" ref="K94:K108" si="128">I94+J94</f>
        <v>4867816</v>
      </c>
      <c r="L94" s="75">
        <v>4867816</v>
      </c>
      <c r="M94" s="93">
        <v>0</v>
      </c>
      <c r="N94" s="123">
        <f t="shared" ref="N94:N109" si="129">L94+M94</f>
        <v>4867816</v>
      </c>
      <c r="O94" s="75">
        <v>4867816</v>
      </c>
      <c r="P94" s="93">
        <v>0</v>
      </c>
      <c r="Q94" s="123">
        <f t="shared" ref="Q94:Q109" si="130">O94+P94</f>
        <v>4867816</v>
      </c>
      <c r="R94" s="76">
        <f t="shared" ref="R94:R108" si="131">I94+L94+O94</f>
        <v>14603448</v>
      </c>
      <c r="S94" s="76">
        <f t="shared" ref="S94:S108" si="132">J94+M94+P94</f>
        <v>0</v>
      </c>
      <c r="T94" s="76">
        <f t="shared" ref="T94:T108" si="133">R94+S94</f>
        <v>14603448</v>
      </c>
      <c r="U94" s="95">
        <f t="shared" ref="U94:U108" si="134">R94-X94</f>
        <v>14603448</v>
      </c>
      <c r="V94" s="95">
        <f t="shared" ref="V94:V109" si="135">S94-Y94</f>
        <v>0</v>
      </c>
      <c r="W94" s="95">
        <f t="shared" ref="W94:W108" si="136">U94+V94</f>
        <v>14603448</v>
      </c>
      <c r="X94" s="76">
        <v>0</v>
      </c>
      <c r="Y94" s="76">
        <v>0</v>
      </c>
      <c r="Z94" s="117"/>
      <c r="AA94" s="76">
        <f t="shared" ref="AA94:AA109" si="137">X94+Y94</f>
        <v>0</v>
      </c>
      <c r="AB94" s="77">
        <f t="shared" ref="AB94:AB109" si="138">T94-W94-AA94</f>
        <v>0</v>
      </c>
    </row>
    <row r="95" spans="1:28" ht="54.75" customHeight="1" x14ac:dyDescent="0.2">
      <c r="B95" s="71" t="s">
        <v>307</v>
      </c>
      <c r="C95" s="81" t="s">
        <v>346</v>
      </c>
      <c r="D95" s="82" t="s">
        <v>204</v>
      </c>
      <c r="E95" s="82" t="s">
        <v>60</v>
      </c>
      <c r="F95" s="82" t="s">
        <v>469</v>
      </c>
      <c r="G95" s="91">
        <v>2026</v>
      </c>
      <c r="H95" s="91">
        <v>2028</v>
      </c>
      <c r="I95" s="75">
        <v>4867816</v>
      </c>
      <c r="J95" s="93">
        <v>0</v>
      </c>
      <c r="K95" s="123">
        <f t="shared" si="128"/>
        <v>4867816</v>
      </c>
      <c r="L95" s="75">
        <v>4867816</v>
      </c>
      <c r="M95" s="93">
        <v>0</v>
      </c>
      <c r="N95" s="123">
        <f t="shared" si="129"/>
        <v>4867816</v>
      </c>
      <c r="O95" s="75">
        <v>4867816</v>
      </c>
      <c r="P95" s="93">
        <v>0</v>
      </c>
      <c r="Q95" s="123">
        <f t="shared" si="130"/>
        <v>4867816</v>
      </c>
      <c r="R95" s="76">
        <f t="shared" si="131"/>
        <v>14603448</v>
      </c>
      <c r="S95" s="76">
        <f t="shared" si="132"/>
        <v>0</v>
      </c>
      <c r="T95" s="76">
        <f t="shared" si="133"/>
        <v>14603448</v>
      </c>
      <c r="U95" s="95">
        <f t="shared" si="134"/>
        <v>14603448</v>
      </c>
      <c r="V95" s="95">
        <f t="shared" si="135"/>
        <v>0</v>
      </c>
      <c r="W95" s="95">
        <f t="shared" si="136"/>
        <v>14603448</v>
      </c>
      <c r="X95" s="76">
        <v>0</v>
      </c>
      <c r="Y95" s="76">
        <v>0</v>
      </c>
      <c r="Z95" s="117"/>
      <c r="AA95" s="76">
        <f t="shared" si="137"/>
        <v>0</v>
      </c>
      <c r="AB95" s="77">
        <f t="shared" si="138"/>
        <v>0</v>
      </c>
    </row>
    <row r="96" spans="1:28" ht="38.25" customHeight="1" x14ac:dyDescent="0.2">
      <c r="B96" s="71" t="s">
        <v>308</v>
      </c>
      <c r="C96" s="81" t="s">
        <v>347</v>
      </c>
      <c r="D96" s="82" t="s">
        <v>610</v>
      </c>
      <c r="E96" s="74" t="s">
        <v>60</v>
      </c>
      <c r="F96" s="82" t="s">
        <v>468</v>
      </c>
      <c r="G96" s="91">
        <v>2026</v>
      </c>
      <c r="H96" s="91">
        <v>2028</v>
      </c>
      <c r="I96" s="76">
        <v>4867816</v>
      </c>
      <c r="J96" s="93">
        <v>0</v>
      </c>
      <c r="K96" s="123">
        <f>I96+J96</f>
        <v>4867816</v>
      </c>
      <c r="L96" s="76"/>
      <c r="M96" s="93">
        <v>0</v>
      </c>
      <c r="N96" s="123">
        <f t="shared" si="129"/>
        <v>0</v>
      </c>
      <c r="O96" s="76"/>
      <c r="P96" s="93">
        <v>0</v>
      </c>
      <c r="Q96" s="123">
        <f t="shared" si="130"/>
        <v>0</v>
      </c>
      <c r="R96" s="76">
        <f t="shared" si="131"/>
        <v>4867816</v>
      </c>
      <c r="S96" s="76">
        <f t="shared" si="132"/>
        <v>0</v>
      </c>
      <c r="T96" s="76">
        <f t="shared" si="133"/>
        <v>4867816</v>
      </c>
      <c r="U96" s="95">
        <f t="shared" si="134"/>
        <v>4867816</v>
      </c>
      <c r="V96" s="95">
        <f t="shared" si="135"/>
        <v>0</v>
      </c>
      <c r="W96" s="95">
        <f t="shared" si="136"/>
        <v>4867816</v>
      </c>
      <c r="X96" s="76">
        <v>0</v>
      </c>
      <c r="Y96" s="76">
        <v>0</v>
      </c>
      <c r="Z96" s="117"/>
      <c r="AA96" s="76">
        <f t="shared" si="137"/>
        <v>0</v>
      </c>
      <c r="AB96" s="77">
        <f t="shared" si="138"/>
        <v>0</v>
      </c>
    </row>
    <row r="97" spans="1:28" ht="45.75" customHeight="1" x14ac:dyDescent="0.2">
      <c r="B97" s="71" t="s">
        <v>309</v>
      </c>
      <c r="C97" s="81" t="s">
        <v>354</v>
      </c>
      <c r="D97" s="82" t="s">
        <v>204</v>
      </c>
      <c r="E97" s="82" t="s">
        <v>60</v>
      </c>
      <c r="F97" s="82" t="s">
        <v>471</v>
      </c>
      <c r="G97" s="91">
        <v>2026</v>
      </c>
      <c r="H97" s="91">
        <v>2028</v>
      </c>
      <c r="I97" s="75">
        <v>4867816</v>
      </c>
      <c r="J97" s="93">
        <v>0</v>
      </c>
      <c r="K97" s="123">
        <f t="shared" si="128"/>
        <v>4867816</v>
      </c>
      <c r="L97" s="75">
        <v>4867816</v>
      </c>
      <c r="M97" s="93">
        <v>0</v>
      </c>
      <c r="N97" s="123">
        <f t="shared" si="129"/>
        <v>4867816</v>
      </c>
      <c r="O97" s="75">
        <v>4867816</v>
      </c>
      <c r="P97" s="93">
        <v>0</v>
      </c>
      <c r="Q97" s="123">
        <f t="shared" si="130"/>
        <v>4867816</v>
      </c>
      <c r="R97" s="76">
        <f t="shared" si="131"/>
        <v>14603448</v>
      </c>
      <c r="S97" s="76">
        <f t="shared" si="132"/>
        <v>0</v>
      </c>
      <c r="T97" s="76">
        <f t="shared" si="133"/>
        <v>14603448</v>
      </c>
      <c r="U97" s="95">
        <f t="shared" si="134"/>
        <v>14603448</v>
      </c>
      <c r="V97" s="95">
        <f t="shared" si="135"/>
        <v>0</v>
      </c>
      <c r="W97" s="95">
        <f t="shared" si="136"/>
        <v>14603448</v>
      </c>
      <c r="X97" s="76">
        <v>0</v>
      </c>
      <c r="Y97" s="76">
        <v>0</v>
      </c>
      <c r="Z97" s="117"/>
      <c r="AA97" s="76">
        <f t="shared" si="137"/>
        <v>0</v>
      </c>
      <c r="AB97" s="77">
        <f t="shared" si="138"/>
        <v>0</v>
      </c>
    </row>
    <row r="98" spans="1:28" ht="36" customHeight="1" x14ac:dyDescent="0.2">
      <c r="B98" s="71" t="s">
        <v>310</v>
      </c>
      <c r="C98" s="81" t="s">
        <v>351</v>
      </c>
      <c r="D98" s="82" t="s">
        <v>204</v>
      </c>
      <c r="E98" s="74" t="s">
        <v>60</v>
      </c>
      <c r="F98" s="82" t="s">
        <v>589</v>
      </c>
      <c r="G98" s="91">
        <v>2026</v>
      </c>
      <c r="H98" s="91">
        <v>2028</v>
      </c>
      <c r="I98" s="75">
        <v>4867816</v>
      </c>
      <c r="J98" s="93">
        <v>0</v>
      </c>
      <c r="K98" s="123">
        <f t="shared" si="128"/>
        <v>4867816</v>
      </c>
      <c r="L98" s="75">
        <v>4867816</v>
      </c>
      <c r="M98" s="93">
        <v>0</v>
      </c>
      <c r="N98" s="123">
        <f t="shared" si="129"/>
        <v>4867816</v>
      </c>
      <c r="O98" s="75">
        <v>4867816</v>
      </c>
      <c r="P98" s="93">
        <v>0</v>
      </c>
      <c r="Q98" s="123">
        <f t="shared" si="130"/>
        <v>4867816</v>
      </c>
      <c r="R98" s="76">
        <f t="shared" si="131"/>
        <v>14603448</v>
      </c>
      <c r="S98" s="76">
        <f t="shared" si="132"/>
        <v>0</v>
      </c>
      <c r="T98" s="76">
        <f t="shared" si="133"/>
        <v>14603448</v>
      </c>
      <c r="U98" s="95">
        <f t="shared" si="134"/>
        <v>14603448</v>
      </c>
      <c r="V98" s="95">
        <f t="shared" si="135"/>
        <v>0</v>
      </c>
      <c r="W98" s="95">
        <f t="shared" si="136"/>
        <v>14603448</v>
      </c>
      <c r="X98" s="76">
        <v>0</v>
      </c>
      <c r="Y98" s="76">
        <v>0</v>
      </c>
      <c r="Z98" s="117"/>
      <c r="AA98" s="76">
        <f t="shared" si="137"/>
        <v>0</v>
      </c>
      <c r="AB98" s="77">
        <f t="shared" si="138"/>
        <v>0</v>
      </c>
    </row>
    <row r="99" spans="1:28" ht="63.75" customHeight="1" x14ac:dyDescent="0.2">
      <c r="B99" s="71" t="s">
        <v>311</v>
      </c>
      <c r="C99" s="81" t="s">
        <v>350</v>
      </c>
      <c r="D99" s="82" t="s">
        <v>204</v>
      </c>
      <c r="E99" s="74" t="s">
        <v>60</v>
      </c>
      <c r="F99" s="82" t="s">
        <v>590</v>
      </c>
      <c r="G99" s="91">
        <v>2026</v>
      </c>
      <c r="H99" s="91">
        <v>2028</v>
      </c>
      <c r="I99" s="75">
        <v>4867816</v>
      </c>
      <c r="J99" s="93">
        <v>0</v>
      </c>
      <c r="K99" s="123">
        <f t="shared" si="128"/>
        <v>4867816</v>
      </c>
      <c r="L99" s="75">
        <v>4867816</v>
      </c>
      <c r="M99" s="93">
        <v>0</v>
      </c>
      <c r="N99" s="123">
        <f t="shared" si="129"/>
        <v>4867816</v>
      </c>
      <c r="O99" s="75">
        <v>4867816</v>
      </c>
      <c r="P99" s="93">
        <v>0</v>
      </c>
      <c r="Q99" s="123">
        <f t="shared" si="130"/>
        <v>4867816</v>
      </c>
      <c r="R99" s="76">
        <f t="shared" si="131"/>
        <v>14603448</v>
      </c>
      <c r="S99" s="76">
        <f t="shared" si="132"/>
        <v>0</v>
      </c>
      <c r="T99" s="76">
        <f t="shared" si="133"/>
        <v>14603448</v>
      </c>
      <c r="U99" s="95">
        <f t="shared" si="134"/>
        <v>14603448</v>
      </c>
      <c r="V99" s="95">
        <f t="shared" si="135"/>
        <v>0</v>
      </c>
      <c r="W99" s="95">
        <f t="shared" si="136"/>
        <v>14603448</v>
      </c>
      <c r="X99" s="76">
        <v>0</v>
      </c>
      <c r="Y99" s="76">
        <v>0</v>
      </c>
      <c r="Z99" s="117"/>
      <c r="AA99" s="76">
        <f t="shared" si="137"/>
        <v>0</v>
      </c>
      <c r="AB99" s="77">
        <f t="shared" si="138"/>
        <v>0</v>
      </c>
    </row>
    <row r="100" spans="1:28" ht="54" customHeight="1" x14ac:dyDescent="0.2">
      <c r="B100" s="71" t="s">
        <v>312</v>
      </c>
      <c r="C100" s="81" t="s">
        <v>353</v>
      </c>
      <c r="D100" s="82" t="s">
        <v>204</v>
      </c>
      <c r="E100" s="74" t="s">
        <v>60</v>
      </c>
      <c r="F100" s="74" t="s">
        <v>60</v>
      </c>
      <c r="G100" s="91">
        <v>2026</v>
      </c>
      <c r="H100" s="91">
        <v>2028</v>
      </c>
      <c r="I100" s="75">
        <v>4867816</v>
      </c>
      <c r="J100" s="93">
        <v>0</v>
      </c>
      <c r="K100" s="123">
        <f t="shared" si="128"/>
        <v>4867816</v>
      </c>
      <c r="L100" s="75">
        <v>4867816</v>
      </c>
      <c r="M100" s="93">
        <v>0</v>
      </c>
      <c r="N100" s="123">
        <f t="shared" si="129"/>
        <v>4867816</v>
      </c>
      <c r="O100" s="75">
        <v>4867816</v>
      </c>
      <c r="P100" s="93">
        <v>0</v>
      </c>
      <c r="Q100" s="123">
        <f t="shared" si="130"/>
        <v>4867816</v>
      </c>
      <c r="R100" s="76">
        <f t="shared" si="131"/>
        <v>14603448</v>
      </c>
      <c r="S100" s="76">
        <f t="shared" si="132"/>
        <v>0</v>
      </c>
      <c r="T100" s="76">
        <f t="shared" si="133"/>
        <v>14603448</v>
      </c>
      <c r="U100" s="95">
        <f t="shared" si="134"/>
        <v>14603448</v>
      </c>
      <c r="V100" s="95">
        <f t="shared" si="135"/>
        <v>0</v>
      </c>
      <c r="W100" s="95">
        <f t="shared" si="136"/>
        <v>14603448</v>
      </c>
      <c r="X100" s="76">
        <v>0</v>
      </c>
      <c r="Y100" s="76">
        <v>0</v>
      </c>
      <c r="Z100" s="117"/>
      <c r="AA100" s="76">
        <f t="shared" si="137"/>
        <v>0</v>
      </c>
      <c r="AB100" s="77">
        <f t="shared" si="138"/>
        <v>0</v>
      </c>
    </row>
    <row r="101" spans="1:28" ht="45.75" customHeight="1" x14ac:dyDescent="0.2">
      <c r="B101" s="71" t="s">
        <v>313</v>
      </c>
      <c r="C101" s="81" t="s">
        <v>503</v>
      </c>
      <c r="D101" s="82" t="s">
        <v>204</v>
      </c>
      <c r="E101" s="74" t="s">
        <v>60</v>
      </c>
      <c r="F101" s="82" t="s">
        <v>591</v>
      </c>
      <c r="G101" s="91">
        <v>2026</v>
      </c>
      <c r="H101" s="91">
        <v>2028</v>
      </c>
      <c r="I101" s="75">
        <v>4867816</v>
      </c>
      <c r="J101" s="93">
        <v>0</v>
      </c>
      <c r="K101" s="123">
        <f t="shared" si="128"/>
        <v>4867816</v>
      </c>
      <c r="L101" s="75">
        <v>4867816</v>
      </c>
      <c r="M101" s="93">
        <v>0</v>
      </c>
      <c r="N101" s="123">
        <f t="shared" si="129"/>
        <v>4867816</v>
      </c>
      <c r="O101" s="75">
        <v>4867816</v>
      </c>
      <c r="P101" s="93">
        <v>0</v>
      </c>
      <c r="Q101" s="123">
        <f t="shared" si="130"/>
        <v>4867816</v>
      </c>
      <c r="R101" s="76">
        <f t="shared" si="131"/>
        <v>14603448</v>
      </c>
      <c r="S101" s="76">
        <f t="shared" si="132"/>
        <v>0</v>
      </c>
      <c r="T101" s="76">
        <f t="shared" si="133"/>
        <v>14603448</v>
      </c>
      <c r="U101" s="95">
        <f t="shared" si="134"/>
        <v>14603448</v>
      </c>
      <c r="V101" s="95">
        <f t="shared" si="135"/>
        <v>0</v>
      </c>
      <c r="W101" s="95">
        <f t="shared" si="136"/>
        <v>14603448</v>
      </c>
      <c r="X101" s="76">
        <v>0</v>
      </c>
      <c r="Y101" s="76">
        <v>0</v>
      </c>
      <c r="Z101" s="117"/>
      <c r="AA101" s="76">
        <f t="shared" si="137"/>
        <v>0</v>
      </c>
      <c r="AB101" s="77">
        <f t="shared" si="138"/>
        <v>0</v>
      </c>
    </row>
    <row r="102" spans="1:28" ht="36.75" customHeight="1" x14ac:dyDescent="0.2">
      <c r="B102" s="71" t="s">
        <v>314</v>
      </c>
      <c r="C102" s="81" t="s">
        <v>352</v>
      </c>
      <c r="D102" s="82" t="s">
        <v>204</v>
      </c>
      <c r="E102" s="74" t="s">
        <v>60</v>
      </c>
      <c r="F102" s="74" t="s">
        <v>60</v>
      </c>
      <c r="G102" s="91">
        <v>2026</v>
      </c>
      <c r="H102" s="91">
        <v>2028</v>
      </c>
      <c r="I102" s="75">
        <v>4867816</v>
      </c>
      <c r="J102" s="93">
        <v>0</v>
      </c>
      <c r="K102" s="123">
        <f t="shared" si="128"/>
        <v>4867816</v>
      </c>
      <c r="L102" s="75">
        <v>4867816</v>
      </c>
      <c r="M102" s="93">
        <v>0</v>
      </c>
      <c r="N102" s="123">
        <f t="shared" si="129"/>
        <v>4867816</v>
      </c>
      <c r="O102" s="75">
        <v>4867816</v>
      </c>
      <c r="P102" s="93">
        <v>0</v>
      </c>
      <c r="Q102" s="123">
        <f t="shared" si="130"/>
        <v>4867816</v>
      </c>
      <c r="R102" s="76">
        <f t="shared" si="131"/>
        <v>14603448</v>
      </c>
      <c r="S102" s="76">
        <f t="shared" si="132"/>
        <v>0</v>
      </c>
      <c r="T102" s="76">
        <f t="shared" si="133"/>
        <v>14603448</v>
      </c>
      <c r="U102" s="95">
        <f t="shared" si="134"/>
        <v>14603448</v>
      </c>
      <c r="V102" s="95">
        <f t="shared" si="135"/>
        <v>0</v>
      </c>
      <c r="W102" s="95">
        <f t="shared" si="136"/>
        <v>14603448</v>
      </c>
      <c r="X102" s="76">
        <v>0</v>
      </c>
      <c r="Y102" s="76">
        <v>0</v>
      </c>
      <c r="Z102" s="117"/>
      <c r="AA102" s="76">
        <f t="shared" si="137"/>
        <v>0</v>
      </c>
      <c r="AB102" s="77">
        <f t="shared" si="138"/>
        <v>0</v>
      </c>
    </row>
    <row r="103" spans="1:28" s="90" customFormat="1" ht="22.5" x14ac:dyDescent="0.2">
      <c r="B103" s="121" t="s">
        <v>339</v>
      </c>
      <c r="C103" s="128" t="s">
        <v>504</v>
      </c>
      <c r="D103" s="82" t="s">
        <v>204</v>
      </c>
      <c r="E103" s="82" t="s">
        <v>60</v>
      </c>
      <c r="F103" s="74" t="s">
        <v>60</v>
      </c>
      <c r="G103" s="91">
        <v>2026</v>
      </c>
      <c r="H103" s="91">
        <v>2028</v>
      </c>
      <c r="I103" s="93">
        <v>4867816</v>
      </c>
      <c r="J103" s="93">
        <v>0</v>
      </c>
      <c r="K103" s="123">
        <f t="shared" si="128"/>
        <v>4867816</v>
      </c>
      <c r="L103" s="93">
        <v>4867816</v>
      </c>
      <c r="M103" s="93">
        <v>0</v>
      </c>
      <c r="N103" s="123">
        <f t="shared" si="129"/>
        <v>4867816</v>
      </c>
      <c r="O103" s="93">
        <v>4867816</v>
      </c>
      <c r="P103" s="93">
        <v>0</v>
      </c>
      <c r="Q103" s="123">
        <f t="shared" si="130"/>
        <v>4867816</v>
      </c>
      <c r="R103" s="76">
        <f t="shared" si="131"/>
        <v>14603448</v>
      </c>
      <c r="S103" s="76">
        <f t="shared" si="132"/>
        <v>0</v>
      </c>
      <c r="T103" s="76">
        <f t="shared" si="133"/>
        <v>14603448</v>
      </c>
      <c r="U103" s="95">
        <f t="shared" si="134"/>
        <v>14603448</v>
      </c>
      <c r="V103" s="95">
        <f t="shared" si="135"/>
        <v>0</v>
      </c>
      <c r="W103" s="95">
        <f t="shared" si="136"/>
        <v>14603448</v>
      </c>
      <c r="X103" s="76">
        <v>0</v>
      </c>
      <c r="Y103" s="76">
        <v>0</v>
      </c>
      <c r="Z103" s="117"/>
      <c r="AA103" s="76">
        <f t="shared" si="137"/>
        <v>0</v>
      </c>
      <c r="AB103" s="77">
        <f t="shared" si="138"/>
        <v>0</v>
      </c>
    </row>
    <row r="104" spans="1:28" s="90" customFormat="1" ht="22.5" x14ac:dyDescent="0.2">
      <c r="B104" s="121" t="s">
        <v>340</v>
      </c>
      <c r="C104" s="128" t="s">
        <v>361</v>
      </c>
      <c r="D104" s="82" t="s">
        <v>204</v>
      </c>
      <c r="E104" s="82" t="s">
        <v>60</v>
      </c>
      <c r="F104" s="74" t="s">
        <v>592</v>
      </c>
      <c r="G104" s="91">
        <v>2026</v>
      </c>
      <c r="H104" s="91">
        <v>2028</v>
      </c>
      <c r="I104" s="93">
        <v>4867816</v>
      </c>
      <c r="J104" s="93">
        <v>0</v>
      </c>
      <c r="K104" s="123">
        <f t="shared" si="128"/>
        <v>4867816</v>
      </c>
      <c r="L104" s="93">
        <v>4867816</v>
      </c>
      <c r="M104" s="93">
        <v>0</v>
      </c>
      <c r="N104" s="123">
        <f t="shared" si="129"/>
        <v>4867816</v>
      </c>
      <c r="O104" s="93">
        <v>4867816</v>
      </c>
      <c r="P104" s="93">
        <v>0</v>
      </c>
      <c r="Q104" s="123">
        <f t="shared" si="130"/>
        <v>4867816</v>
      </c>
      <c r="R104" s="76">
        <f t="shared" si="131"/>
        <v>14603448</v>
      </c>
      <c r="S104" s="76">
        <f t="shared" si="132"/>
        <v>0</v>
      </c>
      <c r="T104" s="76">
        <f t="shared" si="133"/>
        <v>14603448</v>
      </c>
      <c r="U104" s="95">
        <f t="shared" si="134"/>
        <v>14603448</v>
      </c>
      <c r="V104" s="95">
        <f t="shared" si="135"/>
        <v>0</v>
      </c>
      <c r="W104" s="95">
        <f t="shared" si="136"/>
        <v>14603448</v>
      </c>
      <c r="X104" s="76">
        <v>0</v>
      </c>
      <c r="Y104" s="76">
        <v>0</v>
      </c>
      <c r="Z104" s="117"/>
      <c r="AA104" s="76">
        <f t="shared" si="137"/>
        <v>0</v>
      </c>
      <c r="AB104" s="77">
        <f t="shared" si="138"/>
        <v>0</v>
      </c>
    </row>
    <row r="105" spans="1:28" s="90" customFormat="1" ht="36.75" customHeight="1" x14ac:dyDescent="0.2">
      <c r="B105" s="121" t="s">
        <v>341</v>
      </c>
      <c r="C105" s="81" t="s">
        <v>210</v>
      </c>
      <c r="D105" s="82" t="s">
        <v>204</v>
      </c>
      <c r="E105" s="82" t="s">
        <v>60</v>
      </c>
      <c r="F105" s="82" t="s">
        <v>593</v>
      </c>
      <c r="G105" s="91">
        <v>2026</v>
      </c>
      <c r="H105" s="91">
        <v>2028</v>
      </c>
      <c r="I105" s="93">
        <v>4867816</v>
      </c>
      <c r="J105" s="93">
        <v>0</v>
      </c>
      <c r="K105" s="123">
        <f t="shared" si="128"/>
        <v>4867816</v>
      </c>
      <c r="L105" s="93">
        <v>4867816</v>
      </c>
      <c r="M105" s="93">
        <v>0</v>
      </c>
      <c r="N105" s="123">
        <f t="shared" si="129"/>
        <v>4867816</v>
      </c>
      <c r="O105" s="93">
        <v>4867816</v>
      </c>
      <c r="P105" s="93">
        <v>0</v>
      </c>
      <c r="Q105" s="123">
        <f t="shared" si="130"/>
        <v>4867816</v>
      </c>
      <c r="R105" s="76">
        <f t="shared" si="131"/>
        <v>14603448</v>
      </c>
      <c r="S105" s="76">
        <f t="shared" si="132"/>
        <v>0</v>
      </c>
      <c r="T105" s="76">
        <f t="shared" si="133"/>
        <v>14603448</v>
      </c>
      <c r="U105" s="95">
        <f t="shared" si="134"/>
        <v>14603448</v>
      </c>
      <c r="V105" s="95">
        <f t="shared" si="135"/>
        <v>0</v>
      </c>
      <c r="W105" s="95">
        <f t="shared" si="136"/>
        <v>14603448</v>
      </c>
      <c r="X105" s="76">
        <v>0</v>
      </c>
      <c r="Y105" s="76">
        <v>0</v>
      </c>
      <c r="Z105" s="117"/>
      <c r="AA105" s="76">
        <f t="shared" si="137"/>
        <v>0</v>
      </c>
      <c r="AB105" s="77">
        <f t="shared" si="138"/>
        <v>0</v>
      </c>
    </row>
    <row r="106" spans="1:28" s="90" customFormat="1" ht="22.5" x14ac:dyDescent="0.2">
      <c r="B106" s="121" t="s">
        <v>342</v>
      </c>
      <c r="C106" s="128" t="s">
        <v>362</v>
      </c>
      <c r="D106" s="82" t="s">
        <v>204</v>
      </c>
      <c r="E106" s="82" t="s">
        <v>60</v>
      </c>
      <c r="F106" s="82" t="s">
        <v>593</v>
      </c>
      <c r="G106" s="91">
        <v>2026</v>
      </c>
      <c r="H106" s="91">
        <v>2028</v>
      </c>
      <c r="I106" s="93">
        <v>4867816</v>
      </c>
      <c r="J106" s="93">
        <v>0</v>
      </c>
      <c r="K106" s="123">
        <f t="shared" si="128"/>
        <v>4867816</v>
      </c>
      <c r="L106" s="93">
        <v>4867816</v>
      </c>
      <c r="M106" s="93">
        <v>0</v>
      </c>
      <c r="N106" s="123">
        <f t="shared" si="129"/>
        <v>4867816</v>
      </c>
      <c r="O106" s="93">
        <v>4867816</v>
      </c>
      <c r="P106" s="93">
        <v>0</v>
      </c>
      <c r="Q106" s="123">
        <f t="shared" si="130"/>
        <v>4867816</v>
      </c>
      <c r="R106" s="76">
        <f t="shared" si="131"/>
        <v>14603448</v>
      </c>
      <c r="S106" s="76">
        <f t="shared" si="132"/>
        <v>0</v>
      </c>
      <c r="T106" s="76">
        <f t="shared" si="133"/>
        <v>14603448</v>
      </c>
      <c r="U106" s="95">
        <f t="shared" si="134"/>
        <v>14603448</v>
      </c>
      <c r="V106" s="95">
        <f t="shared" si="135"/>
        <v>0</v>
      </c>
      <c r="W106" s="95">
        <f t="shared" si="136"/>
        <v>14603448</v>
      </c>
      <c r="X106" s="76">
        <v>0</v>
      </c>
      <c r="Y106" s="76">
        <v>0</v>
      </c>
      <c r="Z106" s="117"/>
      <c r="AA106" s="76">
        <f t="shared" si="137"/>
        <v>0</v>
      </c>
      <c r="AB106" s="77">
        <f t="shared" si="138"/>
        <v>0</v>
      </c>
    </row>
    <row r="107" spans="1:28" s="90" customFormat="1" ht="22.5" x14ac:dyDescent="0.2">
      <c r="B107" s="121" t="s">
        <v>343</v>
      </c>
      <c r="C107" s="128" t="s">
        <v>594</v>
      </c>
      <c r="D107" s="82" t="s">
        <v>204</v>
      </c>
      <c r="E107" s="82" t="s">
        <v>60</v>
      </c>
      <c r="F107" s="82" t="s">
        <v>60</v>
      </c>
      <c r="G107" s="91">
        <v>2026</v>
      </c>
      <c r="H107" s="91">
        <v>2028</v>
      </c>
      <c r="I107" s="93">
        <v>4867816</v>
      </c>
      <c r="J107" s="93">
        <v>0</v>
      </c>
      <c r="K107" s="123">
        <f t="shared" si="128"/>
        <v>4867816</v>
      </c>
      <c r="L107" s="93">
        <v>4867816</v>
      </c>
      <c r="M107" s="93">
        <v>0</v>
      </c>
      <c r="N107" s="123">
        <f t="shared" si="129"/>
        <v>4867816</v>
      </c>
      <c r="O107" s="93">
        <v>4867816</v>
      </c>
      <c r="P107" s="93">
        <v>0</v>
      </c>
      <c r="Q107" s="123">
        <f t="shared" si="130"/>
        <v>4867816</v>
      </c>
      <c r="R107" s="76">
        <f t="shared" si="131"/>
        <v>14603448</v>
      </c>
      <c r="S107" s="76">
        <f t="shared" si="132"/>
        <v>0</v>
      </c>
      <c r="T107" s="76">
        <f t="shared" si="133"/>
        <v>14603448</v>
      </c>
      <c r="U107" s="95">
        <f t="shared" si="134"/>
        <v>14603448</v>
      </c>
      <c r="V107" s="95">
        <f t="shared" si="135"/>
        <v>0</v>
      </c>
      <c r="W107" s="95">
        <f t="shared" si="136"/>
        <v>14603448</v>
      </c>
      <c r="X107" s="76">
        <v>0</v>
      </c>
      <c r="Y107" s="76">
        <v>0</v>
      </c>
      <c r="Z107" s="117"/>
      <c r="AA107" s="76">
        <f t="shared" si="137"/>
        <v>0</v>
      </c>
      <c r="AB107" s="77">
        <f t="shared" si="138"/>
        <v>0</v>
      </c>
    </row>
    <row r="108" spans="1:28" s="90" customFormat="1" ht="22.5" x14ac:dyDescent="0.2">
      <c r="B108" s="121" t="s">
        <v>344</v>
      </c>
      <c r="C108" s="128" t="s">
        <v>356</v>
      </c>
      <c r="D108" s="82" t="s">
        <v>204</v>
      </c>
      <c r="E108" s="82" t="s">
        <v>60</v>
      </c>
      <c r="F108" s="82" t="s">
        <v>158</v>
      </c>
      <c r="G108" s="91">
        <v>2026</v>
      </c>
      <c r="H108" s="91">
        <v>2028</v>
      </c>
      <c r="I108" s="93">
        <v>4867816</v>
      </c>
      <c r="J108" s="93">
        <v>0</v>
      </c>
      <c r="K108" s="123">
        <f t="shared" si="128"/>
        <v>4867816</v>
      </c>
      <c r="L108" s="93">
        <v>4867816</v>
      </c>
      <c r="M108" s="93">
        <v>0</v>
      </c>
      <c r="N108" s="123">
        <f t="shared" si="129"/>
        <v>4867816</v>
      </c>
      <c r="O108" s="93">
        <v>4867816</v>
      </c>
      <c r="P108" s="93">
        <v>0</v>
      </c>
      <c r="Q108" s="123">
        <f t="shared" si="130"/>
        <v>4867816</v>
      </c>
      <c r="R108" s="76">
        <f t="shared" si="131"/>
        <v>14603448</v>
      </c>
      <c r="S108" s="76">
        <f t="shared" si="132"/>
        <v>0</v>
      </c>
      <c r="T108" s="76">
        <f t="shared" si="133"/>
        <v>14603448</v>
      </c>
      <c r="U108" s="95">
        <f t="shared" si="134"/>
        <v>14603448</v>
      </c>
      <c r="V108" s="95">
        <f t="shared" si="135"/>
        <v>0</v>
      </c>
      <c r="W108" s="95">
        <f t="shared" si="136"/>
        <v>14603448</v>
      </c>
      <c r="X108" s="76">
        <v>0</v>
      </c>
      <c r="Y108" s="76">
        <v>0</v>
      </c>
      <c r="Z108" s="117"/>
      <c r="AA108" s="76">
        <f t="shared" si="137"/>
        <v>0</v>
      </c>
      <c r="AB108" s="77">
        <f t="shared" si="138"/>
        <v>0</v>
      </c>
    </row>
    <row r="109" spans="1:28" s="90" customFormat="1" ht="22.5" x14ac:dyDescent="0.2">
      <c r="B109" s="121" t="s">
        <v>345</v>
      </c>
      <c r="C109" s="128" t="s">
        <v>355</v>
      </c>
      <c r="D109" s="82" t="s">
        <v>204</v>
      </c>
      <c r="E109" s="82" t="s">
        <v>60</v>
      </c>
      <c r="F109" s="82" t="s">
        <v>158</v>
      </c>
      <c r="G109" s="91">
        <v>2026</v>
      </c>
      <c r="H109" s="91">
        <v>2028</v>
      </c>
      <c r="I109" s="93">
        <v>4867816</v>
      </c>
      <c r="J109" s="93">
        <v>0</v>
      </c>
      <c r="K109" s="123">
        <f>I109+J109</f>
        <v>4867816</v>
      </c>
      <c r="L109" s="93">
        <v>4867816</v>
      </c>
      <c r="M109" s="93">
        <v>0</v>
      </c>
      <c r="N109" s="123">
        <f t="shared" si="129"/>
        <v>4867816</v>
      </c>
      <c r="O109" s="93">
        <v>4867816</v>
      </c>
      <c r="P109" s="93">
        <v>0</v>
      </c>
      <c r="Q109" s="123">
        <f t="shared" si="130"/>
        <v>4867816</v>
      </c>
      <c r="R109" s="76">
        <f>I109+L109+O109</f>
        <v>14603448</v>
      </c>
      <c r="S109" s="76">
        <f>J109+M109+P109</f>
        <v>0</v>
      </c>
      <c r="T109" s="76">
        <f>R109+S109</f>
        <v>14603448</v>
      </c>
      <c r="U109" s="95">
        <f>R109-X109</f>
        <v>14603448</v>
      </c>
      <c r="V109" s="95">
        <f t="shared" si="135"/>
        <v>0</v>
      </c>
      <c r="W109" s="95">
        <f>U109+V109</f>
        <v>14603448</v>
      </c>
      <c r="X109" s="76">
        <v>0</v>
      </c>
      <c r="Y109" s="76">
        <v>0</v>
      </c>
      <c r="Z109" s="117"/>
      <c r="AA109" s="76">
        <f t="shared" si="137"/>
        <v>0</v>
      </c>
      <c r="AB109" s="77">
        <f t="shared" si="138"/>
        <v>0</v>
      </c>
    </row>
    <row r="110" spans="1:28" s="152" customFormat="1" ht="20.25" customHeight="1" x14ac:dyDescent="0.2">
      <c r="B110" s="145"/>
      <c r="C110" s="180" t="s">
        <v>315</v>
      </c>
      <c r="D110" s="146"/>
      <c r="E110" s="147"/>
      <c r="F110" s="148"/>
      <c r="G110" s="148"/>
      <c r="H110" s="148"/>
      <c r="I110" s="149">
        <f>SUM(I93:I109)</f>
        <v>82752872</v>
      </c>
      <c r="J110" s="149">
        <f t="shared" ref="J110:AB110" si="139">SUM(J93:J109)</f>
        <v>0</v>
      </c>
      <c r="K110" s="149">
        <f t="shared" si="139"/>
        <v>82752872</v>
      </c>
      <c r="L110" s="149">
        <f t="shared" si="139"/>
        <v>77885056</v>
      </c>
      <c r="M110" s="149">
        <f t="shared" si="139"/>
        <v>0</v>
      </c>
      <c r="N110" s="149">
        <f t="shared" si="139"/>
        <v>77885056</v>
      </c>
      <c r="O110" s="149">
        <f t="shared" si="139"/>
        <v>77885056</v>
      </c>
      <c r="P110" s="149">
        <f t="shared" si="139"/>
        <v>0</v>
      </c>
      <c r="Q110" s="149">
        <f t="shared" si="139"/>
        <v>77885056</v>
      </c>
      <c r="R110" s="149">
        <f t="shared" si="139"/>
        <v>238522984</v>
      </c>
      <c r="S110" s="149">
        <f t="shared" si="139"/>
        <v>0</v>
      </c>
      <c r="T110" s="149">
        <f t="shared" si="139"/>
        <v>238522984</v>
      </c>
      <c r="U110" s="149">
        <f>SUM(U93:U109)</f>
        <v>238522984</v>
      </c>
      <c r="V110" s="149">
        <f t="shared" si="139"/>
        <v>0</v>
      </c>
      <c r="W110" s="149">
        <f>SUM(W93:W109)</f>
        <v>238522984</v>
      </c>
      <c r="X110" s="149">
        <f t="shared" si="139"/>
        <v>0</v>
      </c>
      <c r="Y110" s="149">
        <f t="shared" si="139"/>
        <v>0</v>
      </c>
      <c r="Z110" s="149"/>
      <c r="AA110" s="149">
        <f t="shared" si="139"/>
        <v>0</v>
      </c>
      <c r="AB110" s="149">
        <f t="shared" si="139"/>
        <v>0</v>
      </c>
    </row>
    <row r="111" spans="1:28" s="80" customFormat="1" ht="48.75" customHeight="1" x14ac:dyDescent="0.2">
      <c r="A111" s="56"/>
      <c r="B111" s="71">
        <v>2.5</v>
      </c>
      <c r="C111" s="84" t="s">
        <v>364</v>
      </c>
      <c r="D111" s="74"/>
      <c r="E111" s="82"/>
      <c r="F111" s="82"/>
      <c r="G111" s="91"/>
      <c r="H111" s="91"/>
      <c r="I111" s="75"/>
      <c r="J111" s="75"/>
      <c r="K111" s="76"/>
      <c r="L111" s="76"/>
      <c r="M111" s="75"/>
      <c r="N111" s="76"/>
      <c r="O111" s="76"/>
      <c r="P111" s="75"/>
      <c r="Q111" s="76"/>
      <c r="R111" s="76"/>
      <c r="S111" s="76"/>
      <c r="T111" s="76"/>
      <c r="U111" s="76"/>
      <c r="V111" s="76"/>
      <c r="W111" s="76"/>
      <c r="X111" s="76"/>
      <c r="Y111" s="76"/>
      <c r="Z111" s="117"/>
      <c r="AA111" s="76"/>
      <c r="AB111" s="77"/>
    </row>
    <row r="112" spans="1:28" s="126" customFormat="1" ht="37.5" customHeight="1" x14ac:dyDescent="0.2">
      <c r="A112" s="90"/>
      <c r="B112" s="121" t="s">
        <v>316</v>
      </c>
      <c r="C112" s="81" t="s">
        <v>609</v>
      </c>
      <c r="D112" s="82" t="s">
        <v>511</v>
      </c>
      <c r="E112" s="82" t="s">
        <v>495</v>
      </c>
      <c r="F112" s="82" t="s">
        <v>366</v>
      </c>
      <c r="G112" s="91">
        <v>2026</v>
      </c>
      <c r="H112" s="91">
        <v>2026</v>
      </c>
      <c r="I112" s="93">
        <v>1698719</v>
      </c>
      <c r="J112" s="93">
        <v>0</v>
      </c>
      <c r="K112" s="123">
        <f>I112+J112</f>
        <v>1698719</v>
      </c>
      <c r="L112" s="92">
        <v>0</v>
      </c>
      <c r="M112" s="93">
        <v>0</v>
      </c>
      <c r="N112" s="123">
        <f>L112+M112</f>
        <v>0</v>
      </c>
      <c r="O112" s="92">
        <v>0</v>
      </c>
      <c r="P112" s="93">
        <v>0</v>
      </c>
      <c r="Q112" s="123">
        <f>O112+P112</f>
        <v>0</v>
      </c>
      <c r="R112" s="92">
        <f>I112+L112+O112</f>
        <v>1698719</v>
      </c>
      <c r="S112" s="92">
        <f>J112+M112+P112</f>
        <v>0</v>
      </c>
      <c r="T112" s="92">
        <f>R112+S112</f>
        <v>1698719</v>
      </c>
      <c r="U112" s="134">
        <f>R112-X112</f>
        <v>1698719</v>
      </c>
      <c r="V112" s="134">
        <f t="shared" ref="V112" si="140">S112-Y112</f>
        <v>0</v>
      </c>
      <c r="W112" s="134">
        <f>U112+V112</f>
        <v>1698719</v>
      </c>
      <c r="X112" s="92">
        <v>0</v>
      </c>
      <c r="Y112" s="92">
        <v>0</v>
      </c>
      <c r="Z112" s="118"/>
      <c r="AA112" s="92">
        <f t="shared" ref="AA112" si="141">X112+Y112</f>
        <v>0</v>
      </c>
      <c r="AB112" s="124">
        <f t="shared" ref="AB112" si="142">T112-W112-AA112</f>
        <v>0</v>
      </c>
    </row>
    <row r="113" spans="1:28" s="126" customFormat="1" ht="25.5" customHeight="1" x14ac:dyDescent="0.2">
      <c r="A113" s="90"/>
      <c r="B113" s="121" t="s">
        <v>317</v>
      </c>
      <c r="C113" s="128" t="s">
        <v>595</v>
      </c>
      <c r="D113" s="82" t="s">
        <v>204</v>
      </c>
      <c r="E113" s="82" t="s">
        <v>67</v>
      </c>
      <c r="F113" s="82" t="s">
        <v>596</v>
      </c>
      <c r="G113" s="91">
        <v>2026</v>
      </c>
      <c r="H113" s="91">
        <v>2028</v>
      </c>
      <c r="I113" s="93">
        <v>0</v>
      </c>
      <c r="J113" s="93">
        <v>322552000</v>
      </c>
      <c r="K113" s="123">
        <f>I113+J113</f>
        <v>322552000</v>
      </c>
      <c r="L113" s="92">
        <v>0</v>
      </c>
      <c r="M113" s="93">
        <v>322551438</v>
      </c>
      <c r="N113" s="123">
        <f t="shared" ref="N113:N119" si="143">L113+M113</f>
        <v>322551438</v>
      </c>
      <c r="O113" s="92">
        <v>0</v>
      </c>
      <c r="P113" s="93">
        <v>0</v>
      </c>
      <c r="Q113" s="123">
        <f t="shared" ref="Q113:Q126" si="144">O113+P113</f>
        <v>0</v>
      </c>
      <c r="R113" s="92">
        <f t="shared" ref="R113:R125" si="145">I113+L113+O113</f>
        <v>0</v>
      </c>
      <c r="S113" s="92">
        <f t="shared" ref="S113:S125" si="146">J113+M113+P113</f>
        <v>645103438</v>
      </c>
      <c r="T113" s="92">
        <f t="shared" ref="T113:T126" si="147">R113+S113</f>
        <v>645103438</v>
      </c>
      <c r="U113" s="134">
        <f t="shared" ref="U113:U122" si="148">R113-X113</f>
        <v>0</v>
      </c>
      <c r="V113" s="134">
        <f t="shared" ref="V113:V122" si="149">S113-Y113</f>
        <v>645103438</v>
      </c>
      <c r="W113" s="134">
        <f t="shared" ref="W113:W122" si="150">U113+V113</f>
        <v>645103438</v>
      </c>
      <c r="X113" s="92">
        <v>0</v>
      </c>
      <c r="Y113" s="92">
        <v>0</v>
      </c>
      <c r="Z113" s="118"/>
      <c r="AA113" s="92">
        <f t="shared" ref="AA113:AA122" si="151">X113+Y113</f>
        <v>0</v>
      </c>
      <c r="AB113" s="124">
        <f t="shared" ref="AB113:AB122" si="152">T113-W113-AA113</f>
        <v>0</v>
      </c>
    </row>
    <row r="114" spans="1:28" s="126" customFormat="1" ht="47.25" customHeight="1" x14ac:dyDescent="0.2">
      <c r="A114" s="90"/>
      <c r="B114" s="121" t="s">
        <v>318</v>
      </c>
      <c r="C114" s="81" t="s">
        <v>363</v>
      </c>
      <c r="D114" s="82" t="s">
        <v>204</v>
      </c>
      <c r="E114" s="82" t="s">
        <v>67</v>
      </c>
      <c r="F114" s="82" t="s">
        <v>591</v>
      </c>
      <c r="G114" s="91">
        <v>2026</v>
      </c>
      <c r="H114" s="91">
        <v>2028</v>
      </c>
      <c r="I114" s="93">
        <v>0</v>
      </c>
      <c r="J114" s="93">
        <v>55200000</v>
      </c>
      <c r="K114" s="123">
        <f t="shared" ref="K114:K126" si="153">I114+J114</f>
        <v>55200000</v>
      </c>
      <c r="L114" s="92">
        <v>0</v>
      </c>
      <c r="M114" s="93">
        <v>13000000</v>
      </c>
      <c r="N114" s="123">
        <f t="shared" si="143"/>
        <v>13000000</v>
      </c>
      <c r="O114" s="92">
        <v>0</v>
      </c>
      <c r="P114" s="93">
        <v>21000000</v>
      </c>
      <c r="Q114" s="123">
        <f t="shared" si="144"/>
        <v>21000000</v>
      </c>
      <c r="R114" s="92">
        <f t="shared" si="145"/>
        <v>0</v>
      </c>
      <c r="S114" s="92">
        <f t="shared" si="146"/>
        <v>89200000</v>
      </c>
      <c r="T114" s="92">
        <f t="shared" si="147"/>
        <v>89200000</v>
      </c>
      <c r="U114" s="134">
        <f t="shared" si="148"/>
        <v>0</v>
      </c>
      <c r="V114" s="134">
        <f t="shared" si="149"/>
        <v>89200000</v>
      </c>
      <c r="W114" s="134">
        <f t="shared" si="150"/>
        <v>89200000</v>
      </c>
      <c r="X114" s="92">
        <v>0</v>
      </c>
      <c r="Y114" s="92">
        <v>0</v>
      </c>
      <c r="Z114" s="118"/>
      <c r="AA114" s="92">
        <f t="shared" si="151"/>
        <v>0</v>
      </c>
      <c r="AB114" s="124">
        <f t="shared" si="152"/>
        <v>0</v>
      </c>
    </row>
    <row r="115" spans="1:28" s="126" customFormat="1" ht="50.25" customHeight="1" x14ac:dyDescent="0.2">
      <c r="A115" s="90"/>
      <c r="B115" s="121" t="s">
        <v>319</v>
      </c>
      <c r="C115" s="81" t="s">
        <v>597</v>
      </c>
      <c r="D115" s="82" t="s">
        <v>204</v>
      </c>
      <c r="E115" s="82" t="s">
        <v>472</v>
      </c>
      <c r="F115" s="82" t="s">
        <v>591</v>
      </c>
      <c r="G115" s="91">
        <v>2026</v>
      </c>
      <c r="H115" s="91">
        <v>2028</v>
      </c>
      <c r="I115" s="93">
        <v>0</v>
      </c>
      <c r="J115" s="93">
        <v>0</v>
      </c>
      <c r="K115" s="123">
        <f t="shared" si="153"/>
        <v>0</v>
      </c>
      <c r="L115" s="92">
        <v>0</v>
      </c>
      <c r="M115" s="93">
        <v>1350000000</v>
      </c>
      <c r="N115" s="123">
        <f t="shared" si="143"/>
        <v>1350000000</v>
      </c>
      <c r="O115" s="92">
        <v>0</v>
      </c>
      <c r="P115" s="93">
        <v>1350000000</v>
      </c>
      <c r="Q115" s="123">
        <f t="shared" si="144"/>
        <v>1350000000</v>
      </c>
      <c r="R115" s="92">
        <f t="shared" si="145"/>
        <v>0</v>
      </c>
      <c r="S115" s="92">
        <f t="shared" si="146"/>
        <v>2700000000</v>
      </c>
      <c r="T115" s="92">
        <f t="shared" si="147"/>
        <v>2700000000</v>
      </c>
      <c r="U115" s="134">
        <f t="shared" si="148"/>
        <v>0</v>
      </c>
      <c r="V115" s="134">
        <f t="shared" si="149"/>
        <v>2700000000</v>
      </c>
      <c r="W115" s="134">
        <f t="shared" si="150"/>
        <v>2700000000</v>
      </c>
      <c r="X115" s="92">
        <v>0</v>
      </c>
      <c r="Y115" s="92">
        <v>0</v>
      </c>
      <c r="Z115" s="118"/>
      <c r="AA115" s="92">
        <f t="shared" si="151"/>
        <v>0</v>
      </c>
      <c r="AB115" s="124">
        <f t="shared" si="152"/>
        <v>0</v>
      </c>
    </row>
    <row r="116" spans="1:28" s="126" customFormat="1" ht="40.5" customHeight="1" x14ac:dyDescent="0.2">
      <c r="A116" s="90"/>
      <c r="B116" s="121" t="s">
        <v>320</v>
      </c>
      <c r="C116" s="81" t="s">
        <v>473</v>
      </c>
      <c r="D116" s="82" t="s">
        <v>204</v>
      </c>
      <c r="E116" s="82" t="s">
        <v>67</v>
      </c>
      <c r="F116" s="82" t="s">
        <v>598</v>
      </c>
      <c r="G116" s="91">
        <v>2026</v>
      </c>
      <c r="H116" s="91">
        <v>2028</v>
      </c>
      <c r="I116" s="93">
        <v>1521694</v>
      </c>
      <c r="J116" s="93">
        <v>0</v>
      </c>
      <c r="K116" s="123">
        <f t="shared" si="153"/>
        <v>1521694</v>
      </c>
      <c r="L116" s="92">
        <v>0</v>
      </c>
      <c r="M116" s="93">
        <v>0</v>
      </c>
      <c r="N116" s="123">
        <f t="shared" si="143"/>
        <v>0</v>
      </c>
      <c r="O116" s="92">
        <v>0</v>
      </c>
      <c r="P116" s="93">
        <v>0</v>
      </c>
      <c r="Q116" s="123">
        <f t="shared" si="144"/>
        <v>0</v>
      </c>
      <c r="R116" s="92">
        <f t="shared" si="145"/>
        <v>1521694</v>
      </c>
      <c r="S116" s="92">
        <f t="shared" si="146"/>
        <v>0</v>
      </c>
      <c r="T116" s="92">
        <f t="shared" si="147"/>
        <v>1521694</v>
      </c>
      <c r="U116" s="134">
        <f t="shared" si="148"/>
        <v>1521694</v>
      </c>
      <c r="V116" s="134">
        <f t="shared" si="149"/>
        <v>0</v>
      </c>
      <c r="W116" s="134">
        <f t="shared" si="150"/>
        <v>1521694</v>
      </c>
      <c r="X116" s="92">
        <v>0</v>
      </c>
      <c r="Y116" s="92">
        <v>0</v>
      </c>
      <c r="Z116" s="118"/>
      <c r="AA116" s="92">
        <f t="shared" si="151"/>
        <v>0</v>
      </c>
      <c r="AB116" s="124">
        <f t="shared" si="152"/>
        <v>0</v>
      </c>
    </row>
    <row r="117" spans="1:28" s="126" customFormat="1" ht="38.25" customHeight="1" x14ac:dyDescent="0.2">
      <c r="A117" s="90"/>
      <c r="B117" s="121" t="s">
        <v>321</v>
      </c>
      <c r="C117" s="81" t="s">
        <v>474</v>
      </c>
      <c r="D117" s="82" t="s">
        <v>204</v>
      </c>
      <c r="E117" s="82" t="s">
        <v>67</v>
      </c>
      <c r="F117" s="82" t="s">
        <v>591</v>
      </c>
      <c r="G117" s="91">
        <v>2026</v>
      </c>
      <c r="H117" s="91">
        <v>2028</v>
      </c>
      <c r="I117" s="93">
        <v>12010247</v>
      </c>
      <c r="J117" s="93">
        <v>0</v>
      </c>
      <c r="K117" s="123">
        <f t="shared" si="153"/>
        <v>12010247</v>
      </c>
      <c r="L117" s="92">
        <v>12010247</v>
      </c>
      <c r="M117" s="93">
        <v>0</v>
      </c>
      <c r="N117" s="123">
        <f t="shared" si="143"/>
        <v>12010247</v>
      </c>
      <c r="O117" s="92">
        <v>12010247</v>
      </c>
      <c r="P117" s="93">
        <v>0</v>
      </c>
      <c r="Q117" s="123">
        <f t="shared" si="144"/>
        <v>12010247</v>
      </c>
      <c r="R117" s="92">
        <f t="shared" si="145"/>
        <v>36030741</v>
      </c>
      <c r="S117" s="92">
        <f t="shared" si="146"/>
        <v>0</v>
      </c>
      <c r="T117" s="92">
        <f t="shared" si="147"/>
        <v>36030741</v>
      </c>
      <c r="U117" s="134">
        <f t="shared" si="148"/>
        <v>36030741</v>
      </c>
      <c r="V117" s="134">
        <f t="shared" si="149"/>
        <v>0</v>
      </c>
      <c r="W117" s="134">
        <f t="shared" si="150"/>
        <v>36030741</v>
      </c>
      <c r="X117" s="92">
        <v>0</v>
      </c>
      <c r="Y117" s="92">
        <v>0</v>
      </c>
      <c r="Z117" s="118"/>
      <c r="AA117" s="92">
        <f t="shared" si="151"/>
        <v>0</v>
      </c>
      <c r="AB117" s="124">
        <f t="shared" si="152"/>
        <v>0</v>
      </c>
    </row>
    <row r="118" spans="1:28" s="126" customFormat="1" ht="30.75" customHeight="1" x14ac:dyDescent="0.2">
      <c r="A118" s="90"/>
      <c r="B118" s="121" t="s">
        <v>322</v>
      </c>
      <c r="C118" s="81" t="s">
        <v>475</v>
      </c>
      <c r="D118" s="82" t="s">
        <v>204</v>
      </c>
      <c r="E118" s="82" t="s">
        <v>600</v>
      </c>
      <c r="F118" s="82" t="s">
        <v>599</v>
      </c>
      <c r="G118" s="91">
        <v>2026</v>
      </c>
      <c r="H118" s="91">
        <v>2028</v>
      </c>
      <c r="I118" s="93">
        <v>0</v>
      </c>
      <c r="J118" s="93">
        <v>55334000</v>
      </c>
      <c r="K118" s="123">
        <f t="shared" si="153"/>
        <v>55334000</v>
      </c>
      <c r="L118" s="93">
        <v>0</v>
      </c>
      <c r="M118" s="93">
        <v>14700000</v>
      </c>
      <c r="N118" s="123">
        <f t="shared" si="143"/>
        <v>14700000</v>
      </c>
      <c r="O118" s="93">
        <v>0</v>
      </c>
      <c r="P118" s="93">
        <v>24120000</v>
      </c>
      <c r="Q118" s="123">
        <f t="shared" si="144"/>
        <v>24120000</v>
      </c>
      <c r="R118" s="92">
        <f t="shared" si="145"/>
        <v>0</v>
      </c>
      <c r="S118" s="92">
        <f t="shared" si="146"/>
        <v>94154000</v>
      </c>
      <c r="T118" s="92">
        <f t="shared" si="147"/>
        <v>94154000</v>
      </c>
      <c r="U118" s="134">
        <f t="shared" si="148"/>
        <v>0</v>
      </c>
      <c r="V118" s="134">
        <f t="shared" si="149"/>
        <v>94154000</v>
      </c>
      <c r="W118" s="134">
        <f t="shared" si="150"/>
        <v>94154000</v>
      </c>
      <c r="X118" s="92">
        <v>0</v>
      </c>
      <c r="Y118" s="92">
        <v>0</v>
      </c>
      <c r="Z118" s="118"/>
      <c r="AA118" s="92">
        <f t="shared" si="151"/>
        <v>0</v>
      </c>
      <c r="AB118" s="124">
        <f t="shared" si="152"/>
        <v>0</v>
      </c>
    </row>
    <row r="119" spans="1:28" s="126" customFormat="1" ht="46.5" customHeight="1" x14ac:dyDescent="0.2">
      <c r="A119" s="90"/>
      <c r="B119" s="121" t="s">
        <v>323</v>
      </c>
      <c r="C119" s="81" t="s">
        <v>601</v>
      </c>
      <c r="D119" s="82" t="s">
        <v>204</v>
      </c>
      <c r="E119" s="82" t="s">
        <v>591</v>
      </c>
      <c r="F119" s="82" t="s">
        <v>602</v>
      </c>
      <c r="G119" s="91">
        <v>2026</v>
      </c>
      <c r="H119" s="91">
        <v>2028</v>
      </c>
      <c r="I119" s="93">
        <v>0</v>
      </c>
      <c r="J119" s="93">
        <v>55200000</v>
      </c>
      <c r="K119" s="123">
        <f t="shared" si="153"/>
        <v>55200000</v>
      </c>
      <c r="L119" s="93">
        <v>0</v>
      </c>
      <c r="M119" s="93">
        <v>13000000</v>
      </c>
      <c r="N119" s="123">
        <f t="shared" si="143"/>
        <v>13000000</v>
      </c>
      <c r="O119" s="93">
        <v>0</v>
      </c>
      <c r="P119" s="93">
        <v>21000000</v>
      </c>
      <c r="Q119" s="123">
        <f t="shared" si="144"/>
        <v>21000000</v>
      </c>
      <c r="R119" s="92">
        <f t="shared" si="145"/>
        <v>0</v>
      </c>
      <c r="S119" s="92">
        <f t="shared" si="146"/>
        <v>89200000</v>
      </c>
      <c r="T119" s="92">
        <f t="shared" si="147"/>
        <v>89200000</v>
      </c>
      <c r="U119" s="134">
        <f t="shared" si="148"/>
        <v>0</v>
      </c>
      <c r="V119" s="134">
        <f t="shared" si="149"/>
        <v>89200000</v>
      </c>
      <c r="W119" s="134">
        <f t="shared" si="150"/>
        <v>89200000</v>
      </c>
      <c r="X119" s="92">
        <v>0</v>
      </c>
      <c r="Y119" s="92">
        <v>0</v>
      </c>
      <c r="Z119" s="118"/>
      <c r="AA119" s="92">
        <f t="shared" si="151"/>
        <v>0</v>
      </c>
      <c r="AB119" s="124">
        <f t="shared" si="152"/>
        <v>0</v>
      </c>
    </row>
    <row r="120" spans="1:28" s="90" customFormat="1" ht="39.75" customHeight="1" x14ac:dyDescent="0.2">
      <c r="B120" s="121" t="s">
        <v>324</v>
      </c>
      <c r="C120" s="206" t="s">
        <v>476</v>
      </c>
      <c r="D120" s="82" t="s">
        <v>204</v>
      </c>
      <c r="E120" s="82" t="s">
        <v>591</v>
      </c>
      <c r="F120" s="82" t="s">
        <v>603</v>
      </c>
      <c r="G120" s="91">
        <v>2026</v>
      </c>
      <c r="H120" s="91">
        <v>2028</v>
      </c>
      <c r="I120" s="93">
        <v>0</v>
      </c>
      <c r="J120" s="93">
        <v>25000000</v>
      </c>
      <c r="K120" s="123">
        <f t="shared" si="153"/>
        <v>25000000</v>
      </c>
      <c r="L120" s="92">
        <v>0</v>
      </c>
      <c r="M120" s="92">
        <v>25000000</v>
      </c>
      <c r="N120" s="123">
        <f>L120+M120</f>
        <v>25000000</v>
      </c>
      <c r="O120" s="92">
        <v>0</v>
      </c>
      <c r="P120" s="93">
        <v>0</v>
      </c>
      <c r="Q120" s="123">
        <f t="shared" si="144"/>
        <v>0</v>
      </c>
      <c r="R120" s="92">
        <f t="shared" si="145"/>
        <v>0</v>
      </c>
      <c r="S120" s="92">
        <f t="shared" si="146"/>
        <v>50000000</v>
      </c>
      <c r="T120" s="92">
        <f t="shared" si="147"/>
        <v>50000000</v>
      </c>
      <c r="U120" s="134">
        <f t="shared" si="148"/>
        <v>0</v>
      </c>
      <c r="V120" s="134">
        <f t="shared" si="149"/>
        <v>50000000</v>
      </c>
      <c r="W120" s="134">
        <f t="shared" si="150"/>
        <v>50000000</v>
      </c>
      <c r="X120" s="92">
        <v>0</v>
      </c>
      <c r="Y120" s="92">
        <v>0</v>
      </c>
      <c r="Z120" s="118"/>
      <c r="AA120" s="92">
        <f t="shared" si="151"/>
        <v>0</v>
      </c>
      <c r="AB120" s="124">
        <f t="shared" si="152"/>
        <v>0</v>
      </c>
    </row>
    <row r="121" spans="1:28" s="90" customFormat="1" ht="36.75" customHeight="1" x14ac:dyDescent="0.2">
      <c r="B121" s="121" t="s">
        <v>325</v>
      </c>
      <c r="C121" s="128" t="s">
        <v>477</v>
      </c>
      <c r="D121" s="82" t="s">
        <v>204</v>
      </c>
      <c r="E121" s="82" t="s">
        <v>591</v>
      </c>
      <c r="F121" s="82" t="s">
        <v>603</v>
      </c>
      <c r="G121" s="91">
        <v>2026</v>
      </c>
      <c r="H121" s="91">
        <v>2028</v>
      </c>
      <c r="I121" s="93">
        <v>1698719</v>
      </c>
      <c r="J121" s="93">
        <v>0</v>
      </c>
      <c r="K121" s="123">
        <f t="shared" si="153"/>
        <v>1698719</v>
      </c>
      <c r="L121" s="92">
        <v>0</v>
      </c>
      <c r="M121" s="92">
        <v>0</v>
      </c>
      <c r="N121" s="123">
        <f t="shared" ref="N121:N126" si="154">L121+M121</f>
        <v>0</v>
      </c>
      <c r="O121" s="92">
        <v>0</v>
      </c>
      <c r="P121" s="93">
        <v>0</v>
      </c>
      <c r="Q121" s="123">
        <f t="shared" si="144"/>
        <v>0</v>
      </c>
      <c r="R121" s="92">
        <f t="shared" si="145"/>
        <v>1698719</v>
      </c>
      <c r="S121" s="92">
        <f t="shared" si="146"/>
        <v>0</v>
      </c>
      <c r="T121" s="92">
        <f t="shared" si="147"/>
        <v>1698719</v>
      </c>
      <c r="U121" s="134">
        <f t="shared" si="148"/>
        <v>1698719</v>
      </c>
      <c r="V121" s="134">
        <f t="shared" si="149"/>
        <v>0</v>
      </c>
      <c r="W121" s="134">
        <f t="shared" si="150"/>
        <v>1698719</v>
      </c>
      <c r="X121" s="92">
        <v>0</v>
      </c>
      <c r="Y121" s="92">
        <v>0</v>
      </c>
      <c r="Z121" s="118"/>
      <c r="AA121" s="92">
        <f t="shared" si="151"/>
        <v>0</v>
      </c>
      <c r="AB121" s="124">
        <f t="shared" si="152"/>
        <v>0</v>
      </c>
    </row>
    <row r="122" spans="1:28" s="90" customFormat="1" ht="33" customHeight="1" x14ac:dyDescent="0.2">
      <c r="B122" s="121" t="s">
        <v>326</v>
      </c>
      <c r="C122" s="128" t="s">
        <v>365</v>
      </c>
      <c r="D122" s="82" t="s">
        <v>511</v>
      </c>
      <c r="E122" s="82" t="s">
        <v>591</v>
      </c>
      <c r="F122" s="82" t="s">
        <v>604</v>
      </c>
      <c r="G122" s="91">
        <v>2026</v>
      </c>
      <c r="H122" s="91">
        <v>2028</v>
      </c>
      <c r="I122" s="93">
        <v>2555231</v>
      </c>
      <c r="J122" s="93">
        <v>0</v>
      </c>
      <c r="K122" s="123">
        <f t="shared" si="153"/>
        <v>2555231</v>
      </c>
      <c r="L122" s="93">
        <v>0</v>
      </c>
      <c r="M122" s="93">
        <v>0</v>
      </c>
      <c r="N122" s="123">
        <f t="shared" si="154"/>
        <v>0</v>
      </c>
      <c r="O122" s="92">
        <v>0</v>
      </c>
      <c r="P122" s="93">
        <v>0</v>
      </c>
      <c r="Q122" s="123">
        <f t="shared" si="144"/>
        <v>0</v>
      </c>
      <c r="R122" s="92">
        <f t="shared" si="145"/>
        <v>2555231</v>
      </c>
      <c r="S122" s="92">
        <f t="shared" si="146"/>
        <v>0</v>
      </c>
      <c r="T122" s="92">
        <f t="shared" si="147"/>
        <v>2555231</v>
      </c>
      <c r="U122" s="134">
        <f t="shared" si="148"/>
        <v>2555231</v>
      </c>
      <c r="V122" s="134">
        <f t="shared" si="149"/>
        <v>0</v>
      </c>
      <c r="W122" s="134">
        <f t="shared" si="150"/>
        <v>2555231</v>
      </c>
      <c r="X122" s="92">
        <v>0</v>
      </c>
      <c r="Y122" s="92">
        <v>0</v>
      </c>
      <c r="Z122" s="118"/>
      <c r="AA122" s="92">
        <f t="shared" si="151"/>
        <v>0</v>
      </c>
      <c r="AB122" s="124">
        <f t="shared" si="152"/>
        <v>0</v>
      </c>
    </row>
    <row r="123" spans="1:28" s="90" customFormat="1" ht="46.5" customHeight="1" x14ac:dyDescent="0.2">
      <c r="B123" s="121" t="s">
        <v>327</v>
      </c>
      <c r="C123" s="81" t="s">
        <v>367</v>
      </c>
      <c r="D123" s="82" t="s">
        <v>204</v>
      </c>
      <c r="E123" s="82" t="s">
        <v>60</v>
      </c>
      <c r="F123" s="82" t="s">
        <v>591</v>
      </c>
      <c r="G123" s="91">
        <v>2026</v>
      </c>
      <c r="H123" s="91">
        <v>2028</v>
      </c>
      <c r="I123" s="92">
        <v>0</v>
      </c>
      <c r="J123" s="93">
        <v>55200000</v>
      </c>
      <c r="K123" s="123">
        <f t="shared" si="153"/>
        <v>55200000</v>
      </c>
      <c r="L123" s="92">
        <v>0</v>
      </c>
      <c r="M123" s="92">
        <v>13000000</v>
      </c>
      <c r="N123" s="123">
        <f t="shared" si="154"/>
        <v>13000000</v>
      </c>
      <c r="O123" s="93">
        <v>0</v>
      </c>
      <c r="P123" s="93">
        <v>21000000</v>
      </c>
      <c r="Q123" s="123">
        <f t="shared" si="144"/>
        <v>21000000</v>
      </c>
      <c r="R123" s="92">
        <f t="shared" si="145"/>
        <v>0</v>
      </c>
      <c r="S123" s="92">
        <f t="shared" si="146"/>
        <v>89200000</v>
      </c>
      <c r="T123" s="92">
        <f t="shared" si="147"/>
        <v>89200000</v>
      </c>
      <c r="U123" s="134">
        <f t="shared" ref="U123:U126" si="155">R123-X123</f>
        <v>0</v>
      </c>
      <c r="V123" s="134">
        <f t="shared" ref="V123:V126" si="156">S123-Y123</f>
        <v>0</v>
      </c>
      <c r="W123" s="134">
        <f t="shared" ref="W123:W126" si="157">U123+V123</f>
        <v>0</v>
      </c>
      <c r="X123" s="92">
        <v>0</v>
      </c>
      <c r="Y123" s="92">
        <f>S123</f>
        <v>89200000</v>
      </c>
      <c r="Z123" s="118" t="s">
        <v>186</v>
      </c>
      <c r="AA123" s="92">
        <f>X123+Y123</f>
        <v>89200000</v>
      </c>
      <c r="AB123" s="124">
        <f>T123-W123-AA123</f>
        <v>0</v>
      </c>
    </row>
    <row r="124" spans="1:28" s="90" customFormat="1" ht="24" customHeight="1" x14ac:dyDescent="0.2">
      <c r="B124" s="121" t="s">
        <v>328</v>
      </c>
      <c r="C124" s="81" t="s">
        <v>606</v>
      </c>
      <c r="D124" s="82" t="s">
        <v>204</v>
      </c>
      <c r="E124" s="82" t="s">
        <v>547</v>
      </c>
      <c r="F124" s="82" t="s">
        <v>60</v>
      </c>
      <c r="G124" s="91">
        <v>2026</v>
      </c>
      <c r="H124" s="91">
        <v>2028</v>
      </c>
      <c r="I124" s="93">
        <v>3583999</v>
      </c>
      <c r="J124" s="93"/>
      <c r="K124" s="123">
        <f t="shared" si="153"/>
        <v>3583999</v>
      </c>
      <c r="L124" s="93">
        <v>0</v>
      </c>
      <c r="M124" s="93">
        <v>0</v>
      </c>
      <c r="N124" s="123">
        <f t="shared" si="154"/>
        <v>0</v>
      </c>
      <c r="O124" s="93">
        <v>0</v>
      </c>
      <c r="P124" s="93">
        <v>0</v>
      </c>
      <c r="Q124" s="123">
        <f t="shared" si="144"/>
        <v>0</v>
      </c>
      <c r="R124" s="92">
        <f t="shared" si="145"/>
        <v>3583999</v>
      </c>
      <c r="S124" s="92">
        <f t="shared" si="146"/>
        <v>0</v>
      </c>
      <c r="T124" s="92">
        <f t="shared" si="147"/>
        <v>3583999</v>
      </c>
      <c r="U124" s="134">
        <f t="shared" si="155"/>
        <v>3583999</v>
      </c>
      <c r="V124" s="134">
        <f t="shared" si="156"/>
        <v>0</v>
      </c>
      <c r="W124" s="134">
        <f t="shared" si="157"/>
        <v>3583999</v>
      </c>
      <c r="X124" s="92">
        <v>0</v>
      </c>
      <c r="Y124" s="92">
        <v>0</v>
      </c>
      <c r="Z124" s="118"/>
      <c r="AA124" s="92">
        <f t="shared" ref="AA124" si="158">X124+Y124</f>
        <v>0</v>
      </c>
      <c r="AB124" s="124">
        <f t="shared" ref="AB124" si="159">T124-W124-AA124</f>
        <v>0</v>
      </c>
    </row>
    <row r="125" spans="1:28" s="90" customFormat="1" ht="58.5" customHeight="1" x14ac:dyDescent="0.2">
      <c r="B125" s="121" t="s">
        <v>329</v>
      </c>
      <c r="C125" s="81" t="s">
        <v>478</v>
      </c>
      <c r="D125" s="82" t="s">
        <v>612</v>
      </c>
      <c r="E125" s="208" t="s">
        <v>496</v>
      </c>
      <c r="F125" s="82" t="s">
        <v>366</v>
      </c>
      <c r="G125" s="91">
        <v>2026</v>
      </c>
      <c r="H125" s="91">
        <v>2028</v>
      </c>
      <c r="I125" s="93">
        <v>3583999</v>
      </c>
      <c r="J125" s="93">
        <v>0</v>
      </c>
      <c r="K125" s="123">
        <f t="shared" si="153"/>
        <v>3583999</v>
      </c>
      <c r="L125" s="93">
        <v>0</v>
      </c>
      <c r="M125" s="93">
        <v>0</v>
      </c>
      <c r="N125" s="123">
        <f t="shared" si="154"/>
        <v>0</v>
      </c>
      <c r="O125" s="93">
        <v>0</v>
      </c>
      <c r="P125" s="93">
        <v>0</v>
      </c>
      <c r="Q125" s="123">
        <f t="shared" si="144"/>
        <v>0</v>
      </c>
      <c r="R125" s="92">
        <f t="shared" si="145"/>
        <v>3583999</v>
      </c>
      <c r="S125" s="92">
        <f t="shared" si="146"/>
        <v>0</v>
      </c>
      <c r="T125" s="92">
        <f t="shared" si="147"/>
        <v>3583999</v>
      </c>
      <c r="U125" s="134">
        <f t="shared" si="155"/>
        <v>3583999</v>
      </c>
      <c r="V125" s="134">
        <f t="shared" si="156"/>
        <v>0</v>
      </c>
      <c r="W125" s="134">
        <f t="shared" si="157"/>
        <v>3583999</v>
      </c>
      <c r="X125" s="92">
        <v>0</v>
      </c>
      <c r="Y125" s="92">
        <v>0</v>
      </c>
      <c r="Z125" s="118"/>
      <c r="AA125" s="92">
        <f t="shared" ref="AA125:AA126" si="160">X125+Y125</f>
        <v>0</v>
      </c>
      <c r="AB125" s="124">
        <f t="shared" ref="AB125:AB126" si="161">T125-W125-AA125</f>
        <v>0</v>
      </c>
    </row>
    <row r="126" spans="1:28" s="90" customFormat="1" ht="43.5" customHeight="1" x14ac:dyDescent="0.2">
      <c r="B126" s="121" t="s">
        <v>479</v>
      </c>
      <c r="C126" s="209" t="s">
        <v>480</v>
      </c>
      <c r="D126" s="82" t="s">
        <v>511</v>
      </c>
      <c r="E126" s="210" t="s">
        <v>496</v>
      </c>
      <c r="F126" s="82" t="s">
        <v>605</v>
      </c>
      <c r="G126" s="91">
        <v>2026</v>
      </c>
      <c r="H126" s="91">
        <v>2028</v>
      </c>
      <c r="I126" s="93">
        <v>250000</v>
      </c>
      <c r="J126" s="93">
        <v>0</v>
      </c>
      <c r="K126" s="123">
        <f t="shared" si="153"/>
        <v>250000</v>
      </c>
      <c r="L126" s="93">
        <v>250000</v>
      </c>
      <c r="M126" s="93">
        <v>0</v>
      </c>
      <c r="N126" s="123">
        <f t="shared" si="154"/>
        <v>250000</v>
      </c>
      <c r="O126" s="93">
        <v>250000</v>
      </c>
      <c r="P126" s="93">
        <v>0</v>
      </c>
      <c r="Q126" s="123">
        <f t="shared" si="144"/>
        <v>250000</v>
      </c>
      <c r="R126" s="92">
        <f>I126+L126+O126</f>
        <v>750000</v>
      </c>
      <c r="S126" s="92">
        <f>J126+M126+P126</f>
        <v>0</v>
      </c>
      <c r="T126" s="92">
        <f t="shared" si="147"/>
        <v>750000</v>
      </c>
      <c r="U126" s="134">
        <f t="shared" si="155"/>
        <v>750000</v>
      </c>
      <c r="V126" s="134">
        <f t="shared" si="156"/>
        <v>0</v>
      </c>
      <c r="W126" s="134">
        <f t="shared" si="157"/>
        <v>750000</v>
      </c>
      <c r="X126" s="92">
        <v>0</v>
      </c>
      <c r="Y126" s="92">
        <v>0</v>
      </c>
      <c r="Z126" s="118"/>
      <c r="AA126" s="92">
        <f t="shared" si="160"/>
        <v>0</v>
      </c>
      <c r="AB126" s="124">
        <f t="shared" si="161"/>
        <v>0</v>
      </c>
    </row>
    <row r="127" spans="1:28" s="152" customFormat="1" ht="25.5" customHeight="1" x14ac:dyDescent="0.2">
      <c r="A127" s="157"/>
      <c r="B127" s="145"/>
      <c r="C127" s="180" t="s">
        <v>330</v>
      </c>
      <c r="D127" s="146"/>
      <c r="E127" s="147"/>
      <c r="F127" s="148"/>
      <c r="G127" s="148"/>
      <c r="H127" s="148"/>
      <c r="I127" s="149">
        <f t="shared" ref="I127:AB127" si="162">SUM(I112:I126)</f>
        <v>26902608</v>
      </c>
      <c r="J127" s="149">
        <f t="shared" si="162"/>
        <v>568486000</v>
      </c>
      <c r="K127" s="149">
        <f t="shared" si="162"/>
        <v>595388608</v>
      </c>
      <c r="L127" s="149">
        <f t="shared" si="162"/>
        <v>12260247</v>
      </c>
      <c r="M127" s="149">
        <f t="shared" si="162"/>
        <v>1751251438</v>
      </c>
      <c r="N127" s="149">
        <f t="shared" si="162"/>
        <v>1763511685</v>
      </c>
      <c r="O127" s="149">
        <f t="shared" si="162"/>
        <v>12260247</v>
      </c>
      <c r="P127" s="149">
        <f t="shared" si="162"/>
        <v>1437120000</v>
      </c>
      <c r="Q127" s="149">
        <f t="shared" si="162"/>
        <v>1449380247</v>
      </c>
      <c r="R127" s="149">
        <f t="shared" si="162"/>
        <v>51423102</v>
      </c>
      <c r="S127" s="149">
        <f t="shared" si="162"/>
        <v>3756857438</v>
      </c>
      <c r="T127" s="149">
        <f t="shared" si="162"/>
        <v>3808280540</v>
      </c>
      <c r="U127" s="149">
        <f t="shared" si="162"/>
        <v>51423102</v>
      </c>
      <c r="V127" s="149">
        <f t="shared" si="162"/>
        <v>3667657438</v>
      </c>
      <c r="W127" s="149">
        <f t="shared" si="162"/>
        <v>3719080540</v>
      </c>
      <c r="X127" s="149">
        <f t="shared" si="162"/>
        <v>0</v>
      </c>
      <c r="Y127" s="149">
        <f t="shared" si="162"/>
        <v>89200000</v>
      </c>
      <c r="Z127" s="149">
        <f t="shared" si="162"/>
        <v>0</v>
      </c>
      <c r="AA127" s="149">
        <f t="shared" si="162"/>
        <v>89200000</v>
      </c>
      <c r="AB127" s="149">
        <f t="shared" si="162"/>
        <v>0</v>
      </c>
    </row>
    <row r="128" spans="1:28" s="80" customFormat="1" ht="45" customHeight="1" x14ac:dyDescent="0.2">
      <c r="A128" s="56"/>
      <c r="B128" s="71">
        <v>2.6</v>
      </c>
      <c r="C128" s="182" t="s">
        <v>280</v>
      </c>
      <c r="D128" s="74"/>
      <c r="E128" s="82"/>
      <c r="F128" s="82"/>
      <c r="G128" s="91"/>
      <c r="H128" s="91"/>
      <c r="I128" s="75"/>
      <c r="J128" s="75"/>
      <c r="K128" s="76"/>
      <c r="L128" s="76"/>
      <c r="M128" s="75"/>
      <c r="N128" s="76"/>
      <c r="O128" s="76"/>
      <c r="P128" s="75"/>
      <c r="Q128" s="76"/>
      <c r="R128" s="76"/>
      <c r="S128" s="76"/>
      <c r="T128" s="76"/>
      <c r="U128" s="76"/>
      <c r="V128" s="76"/>
      <c r="W128" s="76"/>
      <c r="X128" s="76"/>
      <c r="Y128" s="76"/>
      <c r="Z128" s="117"/>
      <c r="AA128" s="76"/>
      <c r="AB128" s="77"/>
    </row>
    <row r="129" spans="1:28" s="126" customFormat="1" ht="30.75" customHeight="1" x14ac:dyDescent="0.2">
      <c r="A129" s="90"/>
      <c r="B129" s="121" t="s">
        <v>331</v>
      </c>
      <c r="C129" s="81" t="s">
        <v>360</v>
      </c>
      <c r="D129" s="82" t="s">
        <v>207</v>
      </c>
      <c r="E129" s="82" t="s">
        <v>217</v>
      </c>
      <c r="F129" s="82" t="s">
        <v>496</v>
      </c>
      <c r="G129" s="91">
        <v>2026</v>
      </c>
      <c r="H129" s="91">
        <v>2026</v>
      </c>
      <c r="I129" s="93">
        <v>8767500</v>
      </c>
      <c r="J129" s="93">
        <v>0</v>
      </c>
      <c r="K129" s="92">
        <f>I129+J129</f>
        <v>8767500</v>
      </c>
      <c r="L129" s="92">
        <v>8767500</v>
      </c>
      <c r="M129" s="93">
        <v>0</v>
      </c>
      <c r="N129" s="92">
        <f>L129+M129</f>
        <v>8767500</v>
      </c>
      <c r="O129" s="92">
        <v>8767500</v>
      </c>
      <c r="P129" s="93">
        <v>0</v>
      </c>
      <c r="Q129" s="92">
        <f>O129+P129</f>
        <v>8767500</v>
      </c>
      <c r="R129" s="76">
        <f>I129+L129+O129</f>
        <v>26302500</v>
      </c>
      <c r="S129" s="76">
        <f>J129+M129+P129</f>
        <v>0</v>
      </c>
      <c r="T129" s="76">
        <f t="shared" ref="T129" si="163">R129+S129</f>
        <v>26302500</v>
      </c>
      <c r="U129" s="95">
        <f t="shared" ref="U129" si="164">R129-X129</f>
        <v>26302500</v>
      </c>
      <c r="V129" s="95">
        <f t="shared" ref="V129" si="165">S129-Y129</f>
        <v>0</v>
      </c>
      <c r="W129" s="95">
        <f t="shared" ref="W129" si="166">U129+V129</f>
        <v>26302500</v>
      </c>
      <c r="X129" s="76">
        <v>0</v>
      </c>
      <c r="Y129" s="76">
        <v>0</v>
      </c>
      <c r="Z129" s="117"/>
      <c r="AA129" s="76">
        <f t="shared" ref="AA129" si="167">X129+Y129</f>
        <v>0</v>
      </c>
      <c r="AB129" s="77">
        <f>T129-W129-AA129</f>
        <v>0</v>
      </c>
    </row>
    <row r="130" spans="1:28" s="126" customFormat="1" ht="33.75" customHeight="1" x14ac:dyDescent="0.2">
      <c r="A130" s="90"/>
      <c r="B130" s="121" t="s">
        <v>332</v>
      </c>
      <c r="C130" s="81" t="s">
        <v>359</v>
      </c>
      <c r="D130" s="82" t="s">
        <v>207</v>
      </c>
      <c r="E130" s="82" t="s">
        <v>217</v>
      </c>
      <c r="F130" s="82" t="s">
        <v>496</v>
      </c>
      <c r="G130" s="91">
        <v>2026</v>
      </c>
      <c r="H130" s="91">
        <v>2028</v>
      </c>
      <c r="I130" s="93">
        <v>8767500</v>
      </c>
      <c r="J130" s="93">
        <v>0</v>
      </c>
      <c r="K130" s="92">
        <f t="shared" ref="K130:K137" si="168">I130+J130</f>
        <v>8767500</v>
      </c>
      <c r="L130" s="92">
        <v>8767500</v>
      </c>
      <c r="M130" s="93">
        <v>0</v>
      </c>
      <c r="N130" s="92">
        <f t="shared" ref="N130:N137" si="169">L130+M130</f>
        <v>8767500</v>
      </c>
      <c r="O130" s="92">
        <v>8767500</v>
      </c>
      <c r="P130" s="93">
        <v>0</v>
      </c>
      <c r="Q130" s="92">
        <f t="shared" ref="Q130:Q137" si="170">O130+P130</f>
        <v>8767500</v>
      </c>
      <c r="R130" s="76">
        <f t="shared" ref="R130:R137" si="171">I130+L130+O130</f>
        <v>26302500</v>
      </c>
      <c r="S130" s="76">
        <f t="shared" ref="S130:S137" si="172">J130+M130+P130</f>
        <v>0</v>
      </c>
      <c r="T130" s="76">
        <f t="shared" ref="T130:T137" si="173">R130+S130</f>
        <v>26302500</v>
      </c>
      <c r="U130" s="95">
        <f t="shared" ref="U130:U137" si="174">R130-X130</f>
        <v>26302500</v>
      </c>
      <c r="V130" s="95">
        <f t="shared" ref="V130:V137" si="175">S130-Y130</f>
        <v>0</v>
      </c>
      <c r="W130" s="95">
        <f t="shared" ref="W130:W137" si="176">U130+V130</f>
        <v>26302500</v>
      </c>
      <c r="X130" s="76">
        <v>0</v>
      </c>
      <c r="Y130" s="76">
        <v>0</v>
      </c>
      <c r="Z130" s="117"/>
      <c r="AA130" s="76">
        <f t="shared" ref="AA130" si="177">X130+Y130</f>
        <v>0</v>
      </c>
      <c r="AB130" s="77">
        <f t="shared" ref="AB130:AB134" si="178">T130-W130-AA130</f>
        <v>0</v>
      </c>
    </row>
    <row r="131" spans="1:28" s="126" customFormat="1" ht="41.25" customHeight="1" x14ac:dyDescent="0.2">
      <c r="A131" s="90"/>
      <c r="B131" s="121" t="s">
        <v>333</v>
      </c>
      <c r="C131" s="81" t="s">
        <v>357</v>
      </c>
      <c r="D131" s="82" t="s">
        <v>218</v>
      </c>
      <c r="E131" s="82" t="s">
        <v>279</v>
      </c>
      <c r="F131" s="82" t="s">
        <v>496</v>
      </c>
      <c r="G131" s="91">
        <v>2026</v>
      </c>
      <c r="H131" s="91">
        <v>2028</v>
      </c>
      <c r="I131" s="93">
        <v>0</v>
      </c>
      <c r="J131" s="93">
        <v>10000000</v>
      </c>
      <c r="K131" s="92">
        <f t="shared" si="168"/>
        <v>10000000</v>
      </c>
      <c r="L131" s="134">
        <v>0</v>
      </c>
      <c r="M131" s="93">
        <v>5000000</v>
      </c>
      <c r="N131" s="92">
        <f t="shared" si="169"/>
        <v>5000000</v>
      </c>
      <c r="O131" s="134">
        <v>0</v>
      </c>
      <c r="P131" s="93">
        <v>2500000</v>
      </c>
      <c r="Q131" s="92">
        <f t="shared" si="170"/>
        <v>2500000</v>
      </c>
      <c r="R131" s="76">
        <f t="shared" si="171"/>
        <v>0</v>
      </c>
      <c r="S131" s="76">
        <f t="shared" si="172"/>
        <v>17500000</v>
      </c>
      <c r="T131" s="76">
        <f t="shared" si="173"/>
        <v>17500000</v>
      </c>
      <c r="U131" s="95">
        <f t="shared" si="174"/>
        <v>0</v>
      </c>
      <c r="V131" s="95">
        <f t="shared" si="175"/>
        <v>0</v>
      </c>
      <c r="W131" s="95">
        <f t="shared" si="176"/>
        <v>0</v>
      </c>
      <c r="X131" s="92">
        <v>0</v>
      </c>
      <c r="Y131" s="92">
        <v>17500000</v>
      </c>
      <c r="Z131" s="118" t="s">
        <v>421</v>
      </c>
      <c r="AA131" s="76">
        <f>X131+Y131</f>
        <v>17500000</v>
      </c>
      <c r="AB131" s="77">
        <f t="shared" si="178"/>
        <v>0</v>
      </c>
    </row>
    <row r="132" spans="1:28" s="126" customFormat="1" ht="32.25" customHeight="1" x14ac:dyDescent="0.2">
      <c r="A132" s="90"/>
      <c r="B132" s="121" t="s">
        <v>368</v>
      </c>
      <c r="C132" s="81" t="s">
        <v>358</v>
      </c>
      <c r="D132" s="82" t="s">
        <v>218</v>
      </c>
      <c r="E132" s="82" t="s">
        <v>279</v>
      </c>
      <c r="F132" s="82" t="s">
        <v>607</v>
      </c>
      <c r="G132" s="91">
        <v>2026</v>
      </c>
      <c r="H132" s="91">
        <v>2028</v>
      </c>
      <c r="I132" s="93">
        <v>0</v>
      </c>
      <c r="J132" s="93">
        <v>10000000000</v>
      </c>
      <c r="K132" s="92">
        <f t="shared" si="168"/>
        <v>10000000000</v>
      </c>
      <c r="L132" s="134">
        <v>0</v>
      </c>
      <c r="M132" s="93">
        <v>10000000000</v>
      </c>
      <c r="N132" s="92">
        <f t="shared" si="169"/>
        <v>10000000000</v>
      </c>
      <c r="O132" s="134">
        <v>0</v>
      </c>
      <c r="P132" s="93">
        <v>10000000000</v>
      </c>
      <c r="Q132" s="92">
        <f t="shared" si="170"/>
        <v>10000000000</v>
      </c>
      <c r="R132" s="76">
        <f t="shared" si="171"/>
        <v>0</v>
      </c>
      <c r="S132" s="76">
        <f t="shared" si="172"/>
        <v>30000000000</v>
      </c>
      <c r="T132" s="76">
        <f t="shared" si="173"/>
        <v>30000000000</v>
      </c>
      <c r="U132" s="95">
        <f t="shared" si="174"/>
        <v>0</v>
      </c>
      <c r="V132" s="95">
        <f t="shared" si="175"/>
        <v>0</v>
      </c>
      <c r="W132" s="95">
        <f t="shared" si="176"/>
        <v>0</v>
      </c>
      <c r="X132" s="135">
        <v>0</v>
      </c>
      <c r="Y132" s="76">
        <v>30000000000</v>
      </c>
      <c r="Z132" s="118" t="s">
        <v>421</v>
      </c>
      <c r="AA132" s="76">
        <f t="shared" ref="AA132:AA137" si="179">X132+Y132</f>
        <v>30000000000</v>
      </c>
      <c r="AB132" s="77">
        <f>T132-W132-AA132</f>
        <v>0</v>
      </c>
    </row>
    <row r="133" spans="1:28" s="126" customFormat="1" ht="45.75" customHeight="1" x14ac:dyDescent="0.2">
      <c r="A133" s="90"/>
      <c r="B133" s="121" t="s">
        <v>369</v>
      </c>
      <c r="C133" s="81" t="s">
        <v>509</v>
      </c>
      <c r="D133" s="82" t="s">
        <v>218</v>
      </c>
      <c r="E133" s="82" t="s">
        <v>279</v>
      </c>
      <c r="F133" s="82" t="s">
        <v>60</v>
      </c>
      <c r="G133" s="91">
        <v>2026</v>
      </c>
      <c r="H133" s="91">
        <v>2028</v>
      </c>
      <c r="I133" s="174">
        <v>350000</v>
      </c>
      <c r="J133" s="93">
        <v>0</v>
      </c>
      <c r="K133" s="92">
        <f t="shared" si="168"/>
        <v>350000</v>
      </c>
      <c r="L133" s="93">
        <v>350000</v>
      </c>
      <c r="M133" s="93">
        <v>0</v>
      </c>
      <c r="N133" s="92">
        <f t="shared" si="169"/>
        <v>350000</v>
      </c>
      <c r="O133" s="93">
        <v>300000</v>
      </c>
      <c r="P133" s="93">
        <v>0</v>
      </c>
      <c r="Q133" s="92">
        <f t="shared" si="170"/>
        <v>300000</v>
      </c>
      <c r="R133" s="92">
        <f t="shared" si="171"/>
        <v>1000000</v>
      </c>
      <c r="S133" s="92">
        <f t="shared" si="172"/>
        <v>0</v>
      </c>
      <c r="T133" s="92">
        <f t="shared" si="173"/>
        <v>1000000</v>
      </c>
      <c r="U133" s="134">
        <f t="shared" si="174"/>
        <v>1000000</v>
      </c>
      <c r="V133" s="134">
        <f t="shared" si="175"/>
        <v>0</v>
      </c>
      <c r="W133" s="134">
        <f t="shared" si="176"/>
        <v>1000000</v>
      </c>
      <c r="X133" s="92">
        <v>0</v>
      </c>
      <c r="Y133" s="92">
        <v>0</v>
      </c>
      <c r="Z133" s="118" t="s">
        <v>66</v>
      </c>
      <c r="AA133" s="92">
        <f t="shared" si="179"/>
        <v>0</v>
      </c>
      <c r="AB133" s="124">
        <f t="shared" si="178"/>
        <v>0</v>
      </c>
    </row>
    <row r="134" spans="1:28" s="126" customFormat="1" ht="43.5" customHeight="1" x14ac:dyDescent="0.2">
      <c r="A134" s="90"/>
      <c r="B134" s="121" t="s">
        <v>370</v>
      </c>
      <c r="C134" s="81" t="s">
        <v>510</v>
      </c>
      <c r="D134" s="82" t="s">
        <v>219</v>
      </c>
      <c r="E134" s="82" t="s">
        <v>279</v>
      </c>
      <c r="F134" s="82" t="s">
        <v>279</v>
      </c>
      <c r="G134" s="91">
        <v>2026</v>
      </c>
      <c r="H134" s="91">
        <v>2028</v>
      </c>
      <c r="I134" s="93">
        <v>525000</v>
      </c>
      <c r="J134" s="93">
        <v>0</v>
      </c>
      <c r="K134" s="92">
        <f t="shared" si="168"/>
        <v>525000</v>
      </c>
      <c r="L134" s="93">
        <v>0</v>
      </c>
      <c r="M134" s="93">
        <v>525000</v>
      </c>
      <c r="N134" s="92">
        <f t="shared" si="169"/>
        <v>525000</v>
      </c>
      <c r="O134" s="93">
        <v>0</v>
      </c>
      <c r="P134" s="93">
        <v>525000</v>
      </c>
      <c r="Q134" s="92">
        <f t="shared" si="170"/>
        <v>525000</v>
      </c>
      <c r="R134" s="92">
        <f t="shared" si="171"/>
        <v>525000</v>
      </c>
      <c r="S134" s="92">
        <f t="shared" si="172"/>
        <v>1050000</v>
      </c>
      <c r="T134" s="92">
        <f t="shared" si="173"/>
        <v>1575000</v>
      </c>
      <c r="U134" s="134">
        <f t="shared" si="174"/>
        <v>525000</v>
      </c>
      <c r="V134" s="134">
        <f t="shared" si="175"/>
        <v>1050000</v>
      </c>
      <c r="W134" s="134">
        <f t="shared" si="176"/>
        <v>1575000</v>
      </c>
      <c r="X134" s="92">
        <v>0</v>
      </c>
      <c r="Y134" s="92">
        <v>0</v>
      </c>
      <c r="Z134" s="118"/>
      <c r="AA134" s="92">
        <f t="shared" si="179"/>
        <v>0</v>
      </c>
      <c r="AB134" s="124">
        <f t="shared" si="178"/>
        <v>0</v>
      </c>
    </row>
    <row r="135" spans="1:28" s="90" customFormat="1" ht="57.75" customHeight="1" x14ac:dyDescent="0.2">
      <c r="B135" s="121" t="s">
        <v>371</v>
      </c>
      <c r="C135" s="81" t="s">
        <v>514</v>
      </c>
      <c r="D135" s="82" t="s">
        <v>218</v>
      </c>
      <c r="E135" s="82" t="s">
        <v>279</v>
      </c>
      <c r="F135" s="82" t="s">
        <v>561</v>
      </c>
      <c r="G135" s="91">
        <v>2026</v>
      </c>
      <c r="H135" s="91">
        <v>2028</v>
      </c>
      <c r="I135" s="93">
        <v>622680</v>
      </c>
      <c r="J135" s="93">
        <v>0</v>
      </c>
      <c r="K135" s="92">
        <f t="shared" si="168"/>
        <v>622680</v>
      </c>
      <c r="L135" s="92">
        <v>622680</v>
      </c>
      <c r="M135" s="92">
        <v>0</v>
      </c>
      <c r="N135" s="92">
        <f t="shared" si="169"/>
        <v>622680</v>
      </c>
      <c r="O135" s="92">
        <v>622680</v>
      </c>
      <c r="P135" s="93">
        <v>0</v>
      </c>
      <c r="Q135" s="92">
        <f t="shared" si="170"/>
        <v>622680</v>
      </c>
      <c r="R135" s="92">
        <f t="shared" si="171"/>
        <v>1868040</v>
      </c>
      <c r="S135" s="92">
        <f t="shared" si="172"/>
        <v>0</v>
      </c>
      <c r="T135" s="92">
        <f t="shared" si="173"/>
        <v>1868040</v>
      </c>
      <c r="U135" s="134">
        <f t="shared" si="174"/>
        <v>1868040</v>
      </c>
      <c r="V135" s="134">
        <f t="shared" si="175"/>
        <v>0</v>
      </c>
      <c r="W135" s="134">
        <f t="shared" si="176"/>
        <v>1868040</v>
      </c>
      <c r="X135" s="92">
        <v>0</v>
      </c>
      <c r="Y135" s="92">
        <v>0</v>
      </c>
      <c r="Z135" s="118"/>
      <c r="AA135" s="92">
        <f t="shared" si="179"/>
        <v>0</v>
      </c>
      <c r="AB135" s="124">
        <f>T135-W135-AA135</f>
        <v>0</v>
      </c>
    </row>
    <row r="136" spans="1:28" s="90" customFormat="1" ht="32.25" customHeight="1" x14ac:dyDescent="0.2">
      <c r="B136" s="121" t="s">
        <v>372</v>
      </c>
      <c r="C136" s="128" t="s">
        <v>240</v>
      </c>
      <c r="D136" s="82" t="s">
        <v>219</v>
      </c>
      <c r="E136" s="82" t="s">
        <v>279</v>
      </c>
      <c r="F136" s="82" t="s">
        <v>66</v>
      </c>
      <c r="G136" s="91">
        <v>2026</v>
      </c>
      <c r="H136" s="91">
        <v>2028</v>
      </c>
      <c r="I136" s="93">
        <v>0</v>
      </c>
      <c r="J136" s="93">
        <v>40000000</v>
      </c>
      <c r="K136" s="92">
        <f t="shared" si="168"/>
        <v>40000000</v>
      </c>
      <c r="L136" s="92">
        <v>0</v>
      </c>
      <c r="M136" s="92">
        <v>30000000</v>
      </c>
      <c r="N136" s="92">
        <f t="shared" si="169"/>
        <v>30000000</v>
      </c>
      <c r="O136" s="92">
        <v>0</v>
      </c>
      <c r="P136" s="93">
        <v>30000000</v>
      </c>
      <c r="Q136" s="92">
        <f t="shared" si="170"/>
        <v>30000000</v>
      </c>
      <c r="R136" s="92">
        <f t="shared" si="171"/>
        <v>0</v>
      </c>
      <c r="S136" s="92">
        <f t="shared" si="172"/>
        <v>100000000</v>
      </c>
      <c r="T136" s="92">
        <f t="shared" si="173"/>
        <v>100000000</v>
      </c>
      <c r="U136" s="134">
        <f t="shared" si="174"/>
        <v>0</v>
      </c>
      <c r="V136" s="134">
        <f t="shared" si="175"/>
        <v>0</v>
      </c>
      <c r="W136" s="134">
        <f t="shared" si="176"/>
        <v>0</v>
      </c>
      <c r="X136" s="92">
        <v>0</v>
      </c>
      <c r="Y136" s="92">
        <f>S136</f>
        <v>100000000</v>
      </c>
      <c r="Z136" s="118" t="s">
        <v>422</v>
      </c>
      <c r="AA136" s="92">
        <f t="shared" si="179"/>
        <v>100000000</v>
      </c>
      <c r="AB136" s="124">
        <f>T136-W136-AA136</f>
        <v>0</v>
      </c>
    </row>
    <row r="137" spans="1:28" s="90" customFormat="1" ht="41.25" customHeight="1" x14ac:dyDescent="0.2">
      <c r="B137" s="121" t="s">
        <v>373</v>
      </c>
      <c r="C137" s="128" t="s">
        <v>247</v>
      </c>
      <c r="D137" s="82" t="s">
        <v>218</v>
      </c>
      <c r="E137" s="82" t="s">
        <v>279</v>
      </c>
      <c r="F137" s="82" t="s">
        <v>66</v>
      </c>
      <c r="G137" s="91">
        <v>2026</v>
      </c>
      <c r="H137" s="91">
        <v>2028</v>
      </c>
      <c r="I137" s="93">
        <v>8400000</v>
      </c>
      <c r="J137" s="93">
        <v>0</v>
      </c>
      <c r="K137" s="92">
        <f t="shared" si="168"/>
        <v>8400000</v>
      </c>
      <c r="L137" s="93">
        <v>8400000</v>
      </c>
      <c r="M137" s="93">
        <v>0</v>
      </c>
      <c r="N137" s="92">
        <f t="shared" si="169"/>
        <v>8400000</v>
      </c>
      <c r="O137" s="93">
        <v>8400000</v>
      </c>
      <c r="P137" s="93">
        <v>0</v>
      </c>
      <c r="Q137" s="92">
        <f t="shared" si="170"/>
        <v>8400000</v>
      </c>
      <c r="R137" s="92">
        <f t="shared" si="171"/>
        <v>25200000</v>
      </c>
      <c r="S137" s="92">
        <f t="shared" si="172"/>
        <v>0</v>
      </c>
      <c r="T137" s="92">
        <f t="shared" si="173"/>
        <v>25200000</v>
      </c>
      <c r="U137" s="134">
        <f t="shared" si="174"/>
        <v>25200000</v>
      </c>
      <c r="V137" s="134">
        <f t="shared" si="175"/>
        <v>0</v>
      </c>
      <c r="W137" s="134">
        <f t="shared" si="176"/>
        <v>25200000</v>
      </c>
      <c r="X137" s="92">
        <v>0</v>
      </c>
      <c r="Y137" s="92">
        <v>0</v>
      </c>
      <c r="Z137" s="118"/>
      <c r="AA137" s="92">
        <f t="shared" si="179"/>
        <v>0</v>
      </c>
      <c r="AB137" s="124">
        <f>T137-W137-AA137</f>
        <v>0</v>
      </c>
    </row>
    <row r="138" spans="1:28" s="152" customFormat="1" ht="22.5" customHeight="1" x14ac:dyDescent="0.2">
      <c r="A138" s="157"/>
      <c r="B138" s="145"/>
      <c r="C138" s="180" t="s">
        <v>334</v>
      </c>
      <c r="D138" s="146"/>
      <c r="E138" s="147"/>
      <c r="F138" s="148"/>
      <c r="G138" s="148"/>
      <c r="H138" s="148"/>
      <c r="I138" s="149">
        <f t="shared" ref="I138:AB138" si="180">SUM(I129:I137)</f>
        <v>27432680</v>
      </c>
      <c r="J138" s="149">
        <f t="shared" si="180"/>
        <v>10050000000</v>
      </c>
      <c r="K138" s="149">
        <f t="shared" si="180"/>
        <v>10077432680</v>
      </c>
      <c r="L138" s="149">
        <f t="shared" si="180"/>
        <v>26907680</v>
      </c>
      <c r="M138" s="149">
        <f t="shared" si="180"/>
        <v>10035525000</v>
      </c>
      <c r="N138" s="149">
        <f t="shared" si="180"/>
        <v>10062432680</v>
      </c>
      <c r="O138" s="149">
        <f t="shared" si="180"/>
        <v>26857680</v>
      </c>
      <c r="P138" s="149">
        <f t="shared" si="180"/>
        <v>10033025000</v>
      </c>
      <c r="Q138" s="149">
        <f t="shared" si="180"/>
        <v>10059882680</v>
      </c>
      <c r="R138" s="149">
        <f t="shared" si="180"/>
        <v>81198040</v>
      </c>
      <c r="S138" s="149">
        <f t="shared" si="180"/>
        <v>30118550000</v>
      </c>
      <c r="T138" s="149">
        <f t="shared" si="180"/>
        <v>30199748040</v>
      </c>
      <c r="U138" s="149">
        <f t="shared" si="180"/>
        <v>81198040</v>
      </c>
      <c r="V138" s="149">
        <f t="shared" si="180"/>
        <v>1050000</v>
      </c>
      <c r="W138" s="149">
        <f t="shared" si="180"/>
        <v>82248040</v>
      </c>
      <c r="X138" s="149">
        <f t="shared" si="180"/>
        <v>0</v>
      </c>
      <c r="Y138" s="149">
        <f t="shared" si="180"/>
        <v>30117500000</v>
      </c>
      <c r="Z138" s="149">
        <f t="shared" si="180"/>
        <v>0</v>
      </c>
      <c r="AA138" s="149">
        <f t="shared" si="180"/>
        <v>30117500000</v>
      </c>
      <c r="AB138" s="149">
        <f t="shared" si="180"/>
        <v>0</v>
      </c>
    </row>
    <row r="139" spans="1:28" ht="36" customHeight="1" x14ac:dyDescent="0.2">
      <c r="A139" s="80"/>
      <c r="B139" s="71">
        <v>2.7</v>
      </c>
      <c r="C139" s="202" t="s">
        <v>92</v>
      </c>
      <c r="D139" s="73"/>
      <c r="E139" s="74"/>
      <c r="F139" s="82"/>
      <c r="G139" s="91"/>
      <c r="H139" s="91"/>
      <c r="I139" s="75"/>
      <c r="J139" s="75"/>
      <c r="K139" s="76"/>
      <c r="L139" s="76"/>
      <c r="M139" s="76"/>
      <c r="N139" s="76"/>
      <c r="O139" s="76"/>
      <c r="P139" s="76"/>
      <c r="Q139" s="76"/>
      <c r="R139" s="76"/>
      <c r="S139" s="76"/>
      <c r="T139" s="76"/>
      <c r="U139" s="76"/>
      <c r="V139" s="76"/>
      <c r="W139" s="76"/>
      <c r="X139" s="76"/>
      <c r="Y139" s="76"/>
      <c r="Z139" s="117"/>
      <c r="AA139" s="76"/>
      <c r="AB139" s="77"/>
    </row>
    <row r="140" spans="1:28" s="90" customFormat="1" ht="78" customHeight="1" x14ac:dyDescent="0.2">
      <c r="B140" s="121" t="s">
        <v>374</v>
      </c>
      <c r="C140" s="81" t="s">
        <v>428</v>
      </c>
      <c r="D140" s="82" t="s">
        <v>212</v>
      </c>
      <c r="E140" s="82" t="s">
        <v>72</v>
      </c>
      <c r="F140" s="82" t="s">
        <v>560</v>
      </c>
      <c r="G140" s="91">
        <v>2026</v>
      </c>
      <c r="H140" s="91">
        <v>2028</v>
      </c>
      <c r="I140" s="93">
        <v>480000</v>
      </c>
      <c r="J140" s="93">
        <v>0</v>
      </c>
      <c r="K140" s="92">
        <f>I140+J140</f>
        <v>480000</v>
      </c>
      <c r="L140" s="93">
        <v>480000</v>
      </c>
      <c r="M140" s="93">
        <v>0</v>
      </c>
      <c r="N140" s="92">
        <f>L140+M140</f>
        <v>480000</v>
      </c>
      <c r="O140" s="93">
        <v>480000</v>
      </c>
      <c r="P140" s="93">
        <v>0</v>
      </c>
      <c r="Q140" s="92">
        <f>O140+P140</f>
        <v>480000</v>
      </c>
      <c r="R140" s="76">
        <f t="shared" ref="R140" si="181">I140+L140+O140</f>
        <v>1440000</v>
      </c>
      <c r="S140" s="76">
        <f t="shared" ref="S140" si="182">J140+M140+P140</f>
        <v>0</v>
      </c>
      <c r="T140" s="76">
        <f t="shared" ref="T140" si="183">R140+S140</f>
        <v>1440000</v>
      </c>
      <c r="U140" s="95">
        <f t="shared" ref="U140" si="184">R140-X140</f>
        <v>1440000</v>
      </c>
      <c r="V140" s="95">
        <f t="shared" ref="V140" si="185">S140-Y140</f>
        <v>0</v>
      </c>
      <c r="W140" s="95">
        <f t="shared" ref="W140" si="186">U140+V140</f>
        <v>1440000</v>
      </c>
      <c r="X140" s="92">
        <v>0</v>
      </c>
      <c r="Y140" s="92">
        <v>0</v>
      </c>
      <c r="Z140" s="118"/>
      <c r="AA140" s="92">
        <f t="shared" ref="AA140" si="187">X140+Y140</f>
        <v>0</v>
      </c>
      <c r="AB140" s="124">
        <f>T140-W140-AA140</f>
        <v>0</v>
      </c>
    </row>
    <row r="141" spans="1:28" ht="36.75" customHeight="1" x14ac:dyDescent="0.2">
      <c r="B141" s="71" t="s">
        <v>375</v>
      </c>
      <c r="C141" s="81" t="s">
        <v>151</v>
      </c>
      <c r="D141" s="82" t="s">
        <v>215</v>
      </c>
      <c r="E141" s="82" t="s">
        <v>414</v>
      </c>
      <c r="F141" s="82" t="s">
        <v>217</v>
      </c>
      <c r="G141" s="91">
        <v>2026</v>
      </c>
      <c r="H141" s="91">
        <v>2028</v>
      </c>
      <c r="I141" s="92">
        <v>0</v>
      </c>
      <c r="J141" s="93">
        <v>0</v>
      </c>
      <c r="K141" s="92">
        <f>I141+J141</f>
        <v>0</v>
      </c>
      <c r="L141" s="76">
        <v>0</v>
      </c>
      <c r="M141" s="75">
        <v>0</v>
      </c>
      <c r="N141" s="92">
        <f t="shared" ref="N141:N155" si="188">L141+M141</f>
        <v>0</v>
      </c>
      <c r="O141" s="76">
        <v>0</v>
      </c>
      <c r="P141" s="75">
        <v>0</v>
      </c>
      <c r="Q141" s="92">
        <f t="shared" ref="Q141:Q155" si="189">O141+P141</f>
        <v>0</v>
      </c>
      <c r="R141" s="76">
        <f t="shared" ref="R141:R155" si="190">I141+L141+O141</f>
        <v>0</v>
      </c>
      <c r="S141" s="76">
        <f t="shared" ref="S141:S155" si="191">J141+M141+P141</f>
        <v>0</v>
      </c>
      <c r="T141" s="76">
        <f t="shared" ref="T141:T154" si="192">R141+S141</f>
        <v>0</v>
      </c>
      <c r="U141" s="95">
        <f t="shared" ref="U141:U155" si="193">R141-X141</f>
        <v>0</v>
      </c>
      <c r="V141" s="95">
        <f t="shared" ref="V141:V155" si="194">S141-Y141</f>
        <v>0</v>
      </c>
      <c r="W141" s="95">
        <f t="shared" ref="W141:W155" si="195">U141+V141</f>
        <v>0</v>
      </c>
      <c r="X141" s="92">
        <v>0</v>
      </c>
      <c r="Y141" s="92">
        <v>0</v>
      </c>
      <c r="Z141" s="118"/>
      <c r="AA141" s="92">
        <f t="shared" ref="AA141:AA150" si="196">X141+Y141</f>
        <v>0</v>
      </c>
      <c r="AB141" s="124">
        <f t="shared" ref="AB141:AB155" si="197">T141-W141-AA141</f>
        <v>0</v>
      </c>
    </row>
    <row r="142" spans="1:28" s="90" customFormat="1" ht="46.5" customHeight="1" x14ac:dyDescent="0.2">
      <c r="B142" s="121" t="s">
        <v>515</v>
      </c>
      <c r="C142" s="81" t="s">
        <v>251</v>
      </c>
      <c r="D142" s="82" t="s">
        <v>211</v>
      </c>
      <c r="E142" s="82" t="s">
        <v>593</v>
      </c>
      <c r="F142" s="82" t="s">
        <v>253</v>
      </c>
      <c r="G142" s="91">
        <v>2026</v>
      </c>
      <c r="H142" s="91">
        <v>2028</v>
      </c>
      <c r="I142" s="92">
        <v>23000000</v>
      </c>
      <c r="J142" s="93">
        <v>0</v>
      </c>
      <c r="K142" s="92">
        <f>I142+J142</f>
        <v>23000000</v>
      </c>
      <c r="L142" s="76">
        <v>23000000</v>
      </c>
      <c r="M142" s="75">
        <v>0</v>
      </c>
      <c r="N142" s="92">
        <f>L142+M142</f>
        <v>23000000</v>
      </c>
      <c r="O142" s="76">
        <v>23000000</v>
      </c>
      <c r="P142" s="75">
        <v>0</v>
      </c>
      <c r="Q142" s="92">
        <f>O142+P142</f>
        <v>23000000</v>
      </c>
      <c r="R142" s="76">
        <f t="shared" si="190"/>
        <v>69000000</v>
      </c>
      <c r="S142" s="76">
        <f t="shared" si="191"/>
        <v>0</v>
      </c>
      <c r="T142" s="92">
        <f t="shared" si="192"/>
        <v>69000000</v>
      </c>
      <c r="U142" s="134">
        <f t="shared" si="193"/>
        <v>69000000</v>
      </c>
      <c r="V142" s="134">
        <f t="shared" si="194"/>
        <v>0</v>
      </c>
      <c r="W142" s="134">
        <f t="shared" si="195"/>
        <v>69000000</v>
      </c>
      <c r="X142" s="92">
        <v>0</v>
      </c>
      <c r="Y142" s="92">
        <v>0</v>
      </c>
      <c r="Z142" s="118"/>
      <c r="AA142" s="92">
        <f t="shared" si="196"/>
        <v>0</v>
      </c>
      <c r="AB142" s="124">
        <f t="shared" si="197"/>
        <v>0</v>
      </c>
    </row>
    <row r="143" spans="1:28" s="90" customFormat="1" ht="52.5" customHeight="1" x14ac:dyDescent="0.2">
      <c r="B143" s="121" t="s">
        <v>376</v>
      </c>
      <c r="C143" s="81" t="s">
        <v>144</v>
      </c>
      <c r="D143" s="82" t="s">
        <v>211</v>
      </c>
      <c r="E143" s="82" t="s">
        <v>593</v>
      </c>
      <c r="F143" s="82" t="s">
        <v>253</v>
      </c>
      <c r="G143" s="91">
        <v>2026</v>
      </c>
      <c r="H143" s="91">
        <v>2028</v>
      </c>
      <c r="I143" s="92">
        <v>15000000</v>
      </c>
      <c r="J143" s="93">
        <v>0</v>
      </c>
      <c r="K143" s="92">
        <f t="shared" ref="K143:K155" si="198">I143+J143</f>
        <v>15000000</v>
      </c>
      <c r="L143" s="76">
        <v>15000000</v>
      </c>
      <c r="M143" s="75">
        <v>0</v>
      </c>
      <c r="N143" s="92">
        <f t="shared" si="188"/>
        <v>15000000</v>
      </c>
      <c r="O143" s="76">
        <v>15000000</v>
      </c>
      <c r="P143" s="75">
        <v>0</v>
      </c>
      <c r="Q143" s="92">
        <f t="shared" si="189"/>
        <v>15000000</v>
      </c>
      <c r="R143" s="76">
        <f t="shared" si="190"/>
        <v>45000000</v>
      </c>
      <c r="S143" s="76">
        <f t="shared" si="191"/>
        <v>0</v>
      </c>
      <c r="T143" s="92">
        <f t="shared" si="192"/>
        <v>45000000</v>
      </c>
      <c r="U143" s="134">
        <f t="shared" si="193"/>
        <v>45000000</v>
      </c>
      <c r="V143" s="134">
        <f t="shared" si="194"/>
        <v>0</v>
      </c>
      <c r="W143" s="134">
        <f t="shared" si="195"/>
        <v>45000000</v>
      </c>
      <c r="X143" s="92">
        <v>0</v>
      </c>
      <c r="Y143" s="92">
        <v>0</v>
      </c>
      <c r="Z143" s="118"/>
      <c r="AA143" s="92">
        <f t="shared" si="196"/>
        <v>0</v>
      </c>
      <c r="AB143" s="124">
        <f t="shared" si="197"/>
        <v>0</v>
      </c>
    </row>
    <row r="144" spans="1:28" s="90" customFormat="1" ht="66.75" customHeight="1" x14ac:dyDescent="0.2">
      <c r="B144" s="121" t="s">
        <v>377</v>
      </c>
      <c r="C144" s="81" t="s">
        <v>255</v>
      </c>
      <c r="D144" s="82" t="s">
        <v>213</v>
      </c>
      <c r="E144" s="82" t="s">
        <v>418</v>
      </c>
      <c r="F144" s="82" t="s">
        <v>82</v>
      </c>
      <c r="G144" s="91">
        <v>2026</v>
      </c>
      <c r="H144" s="91">
        <v>2028</v>
      </c>
      <c r="I144" s="92">
        <v>3080880</v>
      </c>
      <c r="J144" s="93">
        <v>0</v>
      </c>
      <c r="K144" s="92">
        <f t="shared" si="198"/>
        <v>3080880</v>
      </c>
      <c r="L144" s="76">
        <v>3080880</v>
      </c>
      <c r="M144" s="75">
        <v>0</v>
      </c>
      <c r="N144" s="92">
        <f t="shared" si="188"/>
        <v>3080880</v>
      </c>
      <c r="O144" s="76">
        <v>3080880</v>
      </c>
      <c r="P144" s="75">
        <v>0</v>
      </c>
      <c r="Q144" s="92">
        <f t="shared" si="189"/>
        <v>3080880</v>
      </c>
      <c r="R144" s="76">
        <f t="shared" si="190"/>
        <v>9242640</v>
      </c>
      <c r="S144" s="76">
        <f t="shared" si="191"/>
        <v>0</v>
      </c>
      <c r="T144" s="92">
        <f t="shared" si="192"/>
        <v>9242640</v>
      </c>
      <c r="U144" s="134">
        <f t="shared" si="193"/>
        <v>9242640</v>
      </c>
      <c r="V144" s="134">
        <f t="shared" si="194"/>
        <v>0</v>
      </c>
      <c r="W144" s="134">
        <f t="shared" si="195"/>
        <v>9242640</v>
      </c>
      <c r="X144" s="92">
        <v>0</v>
      </c>
      <c r="Y144" s="92">
        <v>0</v>
      </c>
      <c r="Z144" s="118"/>
      <c r="AA144" s="92">
        <f t="shared" si="196"/>
        <v>0</v>
      </c>
      <c r="AB144" s="124">
        <f t="shared" si="197"/>
        <v>0</v>
      </c>
    </row>
    <row r="145" spans="2:28" s="90" customFormat="1" ht="55.5" customHeight="1" x14ac:dyDescent="0.2">
      <c r="B145" s="121" t="s">
        <v>378</v>
      </c>
      <c r="C145" s="81" t="s">
        <v>256</v>
      </c>
      <c r="D145" s="82" t="s">
        <v>213</v>
      </c>
      <c r="E145" s="82" t="s">
        <v>548</v>
      </c>
      <c r="F145" s="82" t="s">
        <v>433</v>
      </c>
      <c r="G145" s="91">
        <v>2026</v>
      </c>
      <c r="H145" s="91">
        <v>2028</v>
      </c>
      <c r="I145" s="92">
        <v>67487900</v>
      </c>
      <c r="J145" s="93">
        <v>2000000</v>
      </c>
      <c r="K145" s="92">
        <f t="shared" si="198"/>
        <v>69487900</v>
      </c>
      <c r="L145" s="76">
        <v>0</v>
      </c>
      <c r="M145" s="75">
        <v>0</v>
      </c>
      <c r="N145" s="92">
        <f t="shared" si="188"/>
        <v>0</v>
      </c>
      <c r="O145" s="76">
        <v>0</v>
      </c>
      <c r="P145" s="75">
        <v>0</v>
      </c>
      <c r="Q145" s="92">
        <f t="shared" si="189"/>
        <v>0</v>
      </c>
      <c r="R145" s="76">
        <f t="shared" si="190"/>
        <v>67487900</v>
      </c>
      <c r="S145" s="76">
        <f t="shared" si="191"/>
        <v>2000000</v>
      </c>
      <c r="T145" s="92">
        <f t="shared" si="192"/>
        <v>69487900</v>
      </c>
      <c r="U145" s="134">
        <f t="shared" si="193"/>
        <v>67487900</v>
      </c>
      <c r="V145" s="134">
        <f t="shared" si="194"/>
        <v>2000000</v>
      </c>
      <c r="W145" s="134">
        <f t="shared" si="195"/>
        <v>69487900</v>
      </c>
      <c r="X145" s="92">
        <v>0</v>
      </c>
      <c r="Y145" s="92">
        <v>0</v>
      </c>
      <c r="Z145" s="118"/>
      <c r="AA145" s="92">
        <f t="shared" si="196"/>
        <v>0</v>
      </c>
      <c r="AB145" s="124">
        <f t="shared" si="197"/>
        <v>0</v>
      </c>
    </row>
    <row r="146" spans="2:28" s="90" customFormat="1" ht="57.75" customHeight="1" x14ac:dyDescent="0.2">
      <c r="B146" s="121" t="s">
        <v>379</v>
      </c>
      <c r="C146" s="81" t="s">
        <v>132</v>
      </c>
      <c r="D146" s="82" t="s">
        <v>213</v>
      </c>
      <c r="E146" s="82" t="s">
        <v>548</v>
      </c>
      <c r="F146" s="82" t="s">
        <v>434</v>
      </c>
      <c r="G146" s="91">
        <v>2026</v>
      </c>
      <c r="H146" s="91">
        <v>2028</v>
      </c>
      <c r="I146" s="92">
        <v>67487900</v>
      </c>
      <c r="J146" s="93">
        <v>2000000</v>
      </c>
      <c r="K146" s="92">
        <f t="shared" si="198"/>
        <v>69487900</v>
      </c>
      <c r="L146" s="76">
        <v>0</v>
      </c>
      <c r="M146" s="75">
        <v>0</v>
      </c>
      <c r="N146" s="92">
        <f t="shared" si="188"/>
        <v>0</v>
      </c>
      <c r="O146" s="76">
        <v>0</v>
      </c>
      <c r="P146" s="75">
        <v>0</v>
      </c>
      <c r="Q146" s="92">
        <f t="shared" si="189"/>
        <v>0</v>
      </c>
      <c r="R146" s="76">
        <f t="shared" si="190"/>
        <v>67487900</v>
      </c>
      <c r="S146" s="76">
        <f t="shared" si="191"/>
        <v>2000000</v>
      </c>
      <c r="T146" s="92">
        <f t="shared" si="192"/>
        <v>69487900</v>
      </c>
      <c r="U146" s="134">
        <f t="shared" si="193"/>
        <v>67487900</v>
      </c>
      <c r="V146" s="134">
        <f t="shared" si="194"/>
        <v>2000000</v>
      </c>
      <c r="W146" s="134">
        <f t="shared" si="195"/>
        <v>69487900</v>
      </c>
      <c r="X146" s="92">
        <v>0</v>
      </c>
      <c r="Y146" s="92">
        <v>0</v>
      </c>
      <c r="Z146" s="118"/>
      <c r="AA146" s="92">
        <f t="shared" si="196"/>
        <v>0</v>
      </c>
      <c r="AB146" s="124">
        <f t="shared" si="197"/>
        <v>0</v>
      </c>
    </row>
    <row r="147" spans="2:28" s="90" customFormat="1" ht="33" customHeight="1" x14ac:dyDescent="0.2">
      <c r="B147" s="121" t="s">
        <v>380</v>
      </c>
      <c r="C147" s="81" t="s">
        <v>241</v>
      </c>
      <c r="D147" s="82" t="s">
        <v>208</v>
      </c>
      <c r="E147" s="82" t="s">
        <v>67</v>
      </c>
      <c r="F147" s="82" t="s">
        <v>143</v>
      </c>
      <c r="G147" s="91">
        <v>2026</v>
      </c>
      <c r="H147" s="91">
        <v>2028</v>
      </c>
      <c r="I147" s="92">
        <v>51061615</v>
      </c>
      <c r="J147" s="93">
        <v>0</v>
      </c>
      <c r="K147" s="92">
        <f t="shared" si="198"/>
        <v>51061615</v>
      </c>
      <c r="L147" s="76">
        <v>51061615</v>
      </c>
      <c r="M147" s="75">
        <v>0</v>
      </c>
      <c r="N147" s="92">
        <f t="shared" si="188"/>
        <v>51061615</v>
      </c>
      <c r="O147" s="76">
        <v>51061615</v>
      </c>
      <c r="P147" s="75">
        <v>0</v>
      </c>
      <c r="Q147" s="92">
        <f t="shared" si="189"/>
        <v>51061615</v>
      </c>
      <c r="R147" s="76">
        <f t="shared" si="190"/>
        <v>153184845</v>
      </c>
      <c r="S147" s="76">
        <f>J147+M147+P147</f>
        <v>0</v>
      </c>
      <c r="T147" s="76">
        <f t="shared" si="192"/>
        <v>153184845</v>
      </c>
      <c r="U147" s="95">
        <f t="shared" si="193"/>
        <v>153184845</v>
      </c>
      <c r="V147" s="95">
        <f t="shared" si="194"/>
        <v>0</v>
      </c>
      <c r="W147" s="95">
        <f t="shared" si="195"/>
        <v>153184845</v>
      </c>
      <c r="X147" s="92">
        <v>0</v>
      </c>
      <c r="Y147" s="92">
        <v>0</v>
      </c>
      <c r="Z147" s="118"/>
      <c r="AA147" s="92">
        <f t="shared" si="196"/>
        <v>0</v>
      </c>
      <c r="AB147" s="124">
        <f t="shared" si="197"/>
        <v>0</v>
      </c>
    </row>
    <row r="148" spans="2:28" s="90" customFormat="1" ht="84.75" customHeight="1" x14ac:dyDescent="0.2">
      <c r="B148" s="121" t="s">
        <v>381</v>
      </c>
      <c r="C148" s="81" t="s">
        <v>152</v>
      </c>
      <c r="D148" s="82" t="s">
        <v>203</v>
      </c>
      <c r="E148" s="82" t="s">
        <v>67</v>
      </c>
      <c r="F148" s="82" t="s">
        <v>74</v>
      </c>
      <c r="G148" s="91">
        <v>2026</v>
      </c>
      <c r="H148" s="91">
        <v>2028</v>
      </c>
      <c r="I148" s="92">
        <v>12517864</v>
      </c>
      <c r="J148" s="93">
        <v>0</v>
      </c>
      <c r="K148" s="92">
        <f t="shared" si="198"/>
        <v>12517864</v>
      </c>
      <c r="L148" s="76">
        <v>12517864</v>
      </c>
      <c r="M148" s="75">
        <v>0</v>
      </c>
      <c r="N148" s="92">
        <f t="shared" si="188"/>
        <v>12517864</v>
      </c>
      <c r="O148" s="76">
        <v>12517864</v>
      </c>
      <c r="P148" s="75">
        <v>0</v>
      </c>
      <c r="Q148" s="92">
        <f t="shared" si="189"/>
        <v>12517864</v>
      </c>
      <c r="R148" s="76">
        <f t="shared" si="190"/>
        <v>37553592</v>
      </c>
      <c r="S148" s="76">
        <f t="shared" si="191"/>
        <v>0</v>
      </c>
      <c r="T148" s="76">
        <f t="shared" si="192"/>
        <v>37553592</v>
      </c>
      <c r="U148" s="95">
        <f t="shared" si="193"/>
        <v>37553592</v>
      </c>
      <c r="V148" s="95">
        <f t="shared" si="194"/>
        <v>0</v>
      </c>
      <c r="W148" s="95">
        <f t="shared" si="195"/>
        <v>37553592</v>
      </c>
      <c r="X148" s="92">
        <v>0</v>
      </c>
      <c r="Y148" s="92">
        <v>0</v>
      </c>
      <c r="Z148" s="118"/>
      <c r="AA148" s="92">
        <f t="shared" si="196"/>
        <v>0</v>
      </c>
      <c r="AB148" s="124">
        <f t="shared" si="197"/>
        <v>0</v>
      </c>
    </row>
    <row r="149" spans="2:28" s="90" customFormat="1" ht="58.5" customHeight="1" x14ac:dyDescent="0.2">
      <c r="B149" s="121" t="s">
        <v>382</v>
      </c>
      <c r="C149" s="81" t="s">
        <v>436</v>
      </c>
      <c r="D149" s="136" t="s">
        <v>209</v>
      </c>
      <c r="E149" s="82" t="s">
        <v>67</v>
      </c>
      <c r="F149" s="82" t="s">
        <v>559</v>
      </c>
      <c r="G149" s="91">
        <v>2026</v>
      </c>
      <c r="H149" s="91">
        <v>2028</v>
      </c>
      <c r="I149" s="92">
        <v>105440358</v>
      </c>
      <c r="J149" s="93">
        <v>0</v>
      </c>
      <c r="K149" s="92">
        <f t="shared" si="198"/>
        <v>105440358</v>
      </c>
      <c r="L149" s="76">
        <v>105440358</v>
      </c>
      <c r="M149" s="75">
        <v>0</v>
      </c>
      <c r="N149" s="92">
        <f t="shared" si="188"/>
        <v>105440358</v>
      </c>
      <c r="O149" s="76">
        <v>105440358</v>
      </c>
      <c r="P149" s="75">
        <v>0</v>
      </c>
      <c r="Q149" s="92">
        <f t="shared" si="189"/>
        <v>105440358</v>
      </c>
      <c r="R149" s="76">
        <f t="shared" si="190"/>
        <v>316321074</v>
      </c>
      <c r="S149" s="76">
        <f t="shared" si="191"/>
        <v>0</v>
      </c>
      <c r="T149" s="76">
        <f t="shared" si="192"/>
        <v>316321074</v>
      </c>
      <c r="U149" s="95">
        <f t="shared" si="193"/>
        <v>316321074</v>
      </c>
      <c r="V149" s="95">
        <f t="shared" si="194"/>
        <v>0</v>
      </c>
      <c r="W149" s="95">
        <f t="shared" si="195"/>
        <v>316321074</v>
      </c>
      <c r="X149" s="92">
        <v>0</v>
      </c>
      <c r="Y149" s="92">
        <v>0</v>
      </c>
      <c r="Z149" s="118"/>
      <c r="AA149" s="92">
        <f t="shared" si="196"/>
        <v>0</v>
      </c>
      <c r="AB149" s="124">
        <f t="shared" si="197"/>
        <v>0</v>
      </c>
    </row>
    <row r="150" spans="2:28" s="90" customFormat="1" ht="42.75" customHeight="1" x14ac:dyDescent="0.2">
      <c r="B150" s="121" t="s">
        <v>383</v>
      </c>
      <c r="C150" s="81" t="s">
        <v>136</v>
      </c>
      <c r="D150" s="82" t="s">
        <v>610</v>
      </c>
      <c r="E150" s="82" t="s">
        <v>67</v>
      </c>
      <c r="F150" s="82" t="s">
        <v>558</v>
      </c>
      <c r="G150" s="91">
        <v>2026</v>
      </c>
      <c r="H150" s="91">
        <v>2028</v>
      </c>
      <c r="I150" s="92">
        <v>222063156</v>
      </c>
      <c r="J150" s="93">
        <v>0</v>
      </c>
      <c r="K150" s="92">
        <f t="shared" si="198"/>
        <v>222063156</v>
      </c>
      <c r="L150" s="76">
        <v>222063156</v>
      </c>
      <c r="M150" s="75">
        <v>0</v>
      </c>
      <c r="N150" s="92">
        <f t="shared" si="188"/>
        <v>222063156</v>
      </c>
      <c r="O150" s="76">
        <v>222063156</v>
      </c>
      <c r="P150" s="75">
        <v>0</v>
      </c>
      <c r="Q150" s="92">
        <f t="shared" si="189"/>
        <v>222063156</v>
      </c>
      <c r="R150" s="76">
        <f t="shared" si="190"/>
        <v>666189468</v>
      </c>
      <c r="S150" s="76">
        <f t="shared" si="191"/>
        <v>0</v>
      </c>
      <c r="T150" s="76">
        <f t="shared" si="192"/>
        <v>666189468</v>
      </c>
      <c r="U150" s="95">
        <f t="shared" si="193"/>
        <v>666189468</v>
      </c>
      <c r="V150" s="95">
        <f t="shared" si="194"/>
        <v>0</v>
      </c>
      <c r="W150" s="95">
        <f t="shared" si="195"/>
        <v>666189468</v>
      </c>
      <c r="X150" s="92">
        <v>0</v>
      </c>
      <c r="Y150" s="92">
        <v>0</v>
      </c>
      <c r="Z150" s="118"/>
      <c r="AA150" s="92">
        <f t="shared" si="196"/>
        <v>0</v>
      </c>
      <c r="AB150" s="124">
        <f t="shared" si="197"/>
        <v>0</v>
      </c>
    </row>
    <row r="151" spans="2:28" s="90" customFormat="1" ht="66.75" customHeight="1" x14ac:dyDescent="0.2">
      <c r="B151" s="121" t="s">
        <v>384</v>
      </c>
      <c r="C151" s="81" t="s">
        <v>153</v>
      </c>
      <c r="D151" s="136" t="s">
        <v>234</v>
      </c>
      <c r="E151" s="82" t="s">
        <v>67</v>
      </c>
      <c r="F151" s="82" t="s">
        <v>557</v>
      </c>
      <c r="G151" s="91">
        <v>2026</v>
      </c>
      <c r="H151" s="91">
        <v>2027</v>
      </c>
      <c r="I151" s="92">
        <v>0</v>
      </c>
      <c r="J151" s="93">
        <v>25000000</v>
      </c>
      <c r="K151" s="92">
        <f>I151+J151</f>
        <v>25000000</v>
      </c>
      <c r="L151" s="76">
        <v>0</v>
      </c>
      <c r="M151" s="75">
        <v>30000000</v>
      </c>
      <c r="N151" s="92">
        <f>L151+M151</f>
        <v>30000000</v>
      </c>
      <c r="O151" s="76">
        <f t="shared" ref="O151:O153" si="199">L151</f>
        <v>0</v>
      </c>
      <c r="P151" s="75">
        <v>0</v>
      </c>
      <c r="Q151" s="92">
        <f t="shared" si="189"/>
        <v>0</v>
      </c>
      <c r="R151" s="76">
        <f t="shared" si="190"/>
        <v>0</v>
      </c>
      <c r="S151" s="76">
        <f t="shared" si="191"/>
        <v>55000000</v>
      </c>
      <c r="T151" s="92">
        <f t="shared" si="192"/>
        <v>55000000</v>
      </c>
      <c r="U151" s="134">
        <f t="shared" si="193"/>
        <v>0</v>
      </c>
      <c r="V151" s="134">
        <f t="shared" si="194"/>
        <v>55000000</v>
      </c>
      <c r="W151" s="134">
        <f t="shared" si="195"/>
        <v>55000000</v>
      </c>
      <c r="X151" s="92">
        <v>0</v>
      </c>
      <c r="Y151" s="92">
        <v>0</v>
      </c>
      <c r="Z151" s="118" t="s">
        <v>505</v>
      </c>
      <c r="AA151" s="92">
        <f t="shared" ref="AA151:AA155" si="200">X151+Y151</f>
        <v>0</v>
      </c>
      <c r="AB151" s="124">
        <f t="shared" si="197"/>
        <v>0</v>
      </c>
    </row>
    <row r="152" spans="2:28" s="90" customFormat="1" ht="32.25" customHeight="1" x14ac:dyDescent="0.2">
      <c r="B152" s="121" t="s">
        <v>516</v>
      </c>
      <c r="C152" s="81" t="s">
        <v>281</v>
      </c>
      <c r="D152" s="82" t="s">
        <v>204</v>
      </c>
      <c r="E152" s="82" t="s">
        <v>217</v>
      </c>
      <c r="F152" s="82" t="s">
        <v>435</v>
      </c>
      <c r="G152" s="91">
        <v>2026</v>
      </c>
      <c r="H152" s="91">
        <v>2028</v>
      </c>
      <c r="I152" s="92">
        <v>49992000</v>
      </c>
      <c r="J152" s="93">
        <v>0</v>
      </c>
      <c r="K152" s="92">
        <f t="shared" si="198"/>
        <v>49992000</v>
      </c>
      <c r="L152" s="76">
        <f>I152</f>
        <v>49992000</v>
      </c>
      <c r="M152" s="75">
        <v>0</v>
      </c>
      <c r="N152" s="92">
        <f t="shared" si="188"/>
        <v>49992000</v>
      </c>
      <c r="O152" s="76">
        <f t="shared" si="199"/>
        <v>49992000</v>
      </c>
      <c r="P152" s="75">
        <v>0</v>
      </c>
      <c r="Q152" s="92">
        <f t="shared" si="189"/>
        <v>49992000</v>
      </c>
      <c r="R152" s="76">
        <f t="shared" si="190"/>
        <v>149976000</v>
      </c>
      <c r="S152" s="76">
        <f t="shared" si="191"/>
        <v>0</v>
      </c>
      <c r="T152" s="76">
        <f t="shared" si="192"/>
        <v>149976000</v>
      </c>
      <c r="U152" s="95">
        <f t="shared" si="193"/>
        <v>149976000</v>
      </c>
      <c r="V152" s="95">
        <f t="shared" si="194"/>
        <v>0</v>
      </c>
      <c r="W152" s="95">
        <f t="shared" si="195"/>
        <v>149976000</v>
      </c>
      <c r="X152" s="92">
        <v>0</v>
      </c>
      <c r="Y152" s="92">
        <v>0</v>
      </c>
      <c r="Z152" s="118"/>
      <c r="AA152" s="92">
        <f t="shared" si="200"/>
        <v>0</v>
      </c>
      <c r="AB152" s="124">
        <f t="shared" si="197"/>
        <v>0</v>
      </c>
    </row>
    <row r="153" spans="2:28" s="90" customFormat="1" ht="58.5" customHeight="1" x14ac:dyDescent="0.2">
      <c r="B153" s="121" t="s">
        <v>385</v>
      </c>
      <c r="C153" s="81" t="s">
        <v>242</v>
      </c>
      <c r="D153" s="82" t="s">
        <v>204</v>
      </c>
      <c r="E153" s="83" t="s">
        <v>60</v>
      </c>
      <c r="F153" s="82" t="s">
        <v>556</v>
      </c>
      <c r="G153" s="91">
        <v>2026</v>
      </c>
      <c r="H153" s="91">
        <v>2028</v>
      </c>
      <c r="I153" s="92">
        <v>49992000</v>
      </c>
      <c r="J153" s="93">
        <v>0</v>
      </c>
      <c r="K153" s="92">
        <f t="shared" si="198"/>
        <v>49992000</v>
      </c>
      <c r="L153" s="76">
        <f>I153</f>
        <v>49992000</v>
      </c>
      <c r="M153" s="75">
        <v>0</v>
      </c>
      <c r="N153" s="92">
        <f t="shared" si="188"/>
        <v>49992000</v>
      </c>
      <c r="O153" s="76">
        <f t="shared" si="199"/>
        <v>49992000</v>
      </c>
      <c r="P153" s="75">
        <v>0</v>
      </c>
      <c r="Q153" s="92">
        <f t="shared" si="189"/>
        <v>49992000</v>
      </c>
      <c r="R153" s="76">
        <f t="shared" si="190"/>
        <v>149976000</v>
      </c>
      <c r="S153" s="76">
        <f t="shared" si="191"/>
        <v>0</v>
      </c>
      <c r="T153" s="76">
        <f t="shared" si="192"/>
        <v>149976000</v>
      </c>
      <c r="U153" s="95">
        <f t="shared" si="193"/>
        <v>149976000</v>
      </c>
      <c r="V153" s="95">
        <f t="shared" si="194"/>
        <v>0</v>
      </c>
      <c r="W153" s="95">
        <f t="shared" si="195"/>
        <v>149976000</v>
      </c>
      <c r="X153" s="92">
        <v>0</v>
      </c>
      <c r="Y153" s="92">
        <v>0</v>
      </c>
      <c r="Z153" s="118"/>
      <c r="AA153" s="92">
        <f t="shared" si="200"/>
        <v>0</v>
      </c>
      <c r="AB153" s="124">
        <f t="shared" si="197"/>
        <v>0</v>
      </c>
    </row>
    <row r="154" spans="2:28" s="90" customFormat="1" ht="33.75" customHeight="1" x14ac:dyDescent="0.2">
      <c r="B154" s="121" t="s">
        <v>517</v>
      </c>
      <c r="C154" s="81" t="s">
        <v>248</v>
      </c>
      <c r="D154" s="82" t="s">
        <v>187</v>
      </c>
      <c r="E154" s="82" t="s">
        <v>60</v>
      </c>
      <c r="F154" s="82" t="s">
        <v>60</v>
      </c>
      <c r="G154" s="91">
        <v>2028</v>
      </c>
      <c r="H154" s="91">
        <v>2028</v>
      </c>
      <c r="I154" s="92">
        <v>0</v>
      </c>
      <c r="J154" s="93">
        <v>0</v>
      </c>
      <c r="K154" s="92">
        <f t="shared" si="198"/>
        <v>0</v>
      </c>
      <c r="L154" s="76">
        <v>0</v>
      </c>
      <c r="M154" s="75">
        <v>0</v>
      </c>
      <c r="N154" s="92">
        <f t="shared" si="188"/>
        <v>0</v>
      </c>
      <c r="O154" s="76">
        <v>0</v>
      </c>
      <c r="P154" s="75">
        <v>50000000</v>
      </c>
      <c r="Q154" s="92">
        <f t="shared" si="189"/>
        <v>50000000</v>
      </c>
      <c r="R154" s="76">
        <f t="shared" si="190"/>
        <v>0</v>
      </c>
      <c r="S154" s="76">
        <f t="shared" si="191"/>
        <v>50000000</v>
      </c>
      <c r="T154" s="92">
        <f t="shared" si="192"/>
        <v>50000000</v>
      </c>
      <c r="U154" s="134">
        <f t="shared" si="193"/>
        <v>0</v>
      </c>
      <c r="V154" s="134">
        <f t="shared" si="194"/>
        <v>0</v>
      </c>
      <c r="W154" s="134">
        <f t="shared" si="195"/>
        <v>0</v>
      </c>
      <c r="X154" s="92">
        <v>0</v>
      </c>
      <c r="Y154" s="134">
        <v>50000000</v>
      </c>
      <c r="Z154" s="163" t="s">
        <v>189</v>
      </c>
      <c r="AA154" s="92">
        <f t="shared" ref="AA154" si="201">X154+Y154</f>
        <v>50000000</v>
      </c>
      <c r="AB154" s="124">
        <f t="shared" si="197"/>
        <v>0</v>
      </c>
    </row>
    <row r="155" spans="2:28" s="90" customFormat="1" ht="42" customHeight="1" x14ac:dyDescent="0.2">
      <c r="B155" s="121" t="s">
        <v>386</v>
      </c>
      <c r="C155" s="81" t="s">
        <v>282</v>
      </c>
      <c r="D155" s="82" t="s">
        <v>188</v>
      </c>
      <c r="E155" s="83" t="s">
        <v>60</v>
      </c>
      <c r="F155" s="83" t="s">
        <v>60</v>
      </c>
      <c r="G155" s="91">
        <v>2026</v>
      </c>
      <c r="H155" s="91">
        <v>2028</v>
      </c>
      <c r="I155" s="92">
        <v>158616540</v>
      </c>
      <c r="J155" s="93">
        <v>0</v>
      </c>
      <c r="K155" s="92">
        <f t="shared" si="198"/>
        <v>158616540</v>
      </c>
      <c r="L155" s="76">
        <v>158616540</v>
      </c>
      <c r="M155" s="75">
        <v>0</v>
      </c>
      <c r="N155" s="92">
        <f t="shared" si="188"/>
        <v>158616540</v>
      </c>
      <c r="O155" s="76">
        <v>158616540</v>
      </c>
      <c r="P155" s="75">
        <v>0</v>
      </c>
      <c r="Q155" s="92">
        <f t="shared" si="189"/>
        <v>158616540</v>
      </c>
      <c r="R155" s="76">
        <f t="shared" si="190"/>
        <v>475849620</v>
      </c>
      <c r="S155" s="76">
        <f t="shared" si="191"/>
        <v>0</v>
      </c>
      <c r="T155" s="76">
        <f>R155+S155</f>
        <v>475849620</v>
      </c>
      <c r="U155" s="95">
        <f t="shared" si="193"/>
        <v>475849620</v>
      </c>
      <c r="V155" s="95">
        <f t="shared" si="194"/>
        <v>0</v>
      </c>
      <c r="W155" s="95">
        <f t="shared" si="195"/>
        <v>475849620</v>
      </c>
      <c r="X155" s="92">
        <v>0</v>
      </c>
      <c r="Y155" s="92">
        <v>0</v>
      </c>
      <c r="Z155" s="118"/>
      <c r="AA155" s="92">
        <f t="shared" si="200"/>
        <v>0</v>
      </c>
      <c r="AB155" s="77">
        <f t="shared" si="197"/>
        <v>0</v>
      </c>
    </row>
    <row r="156" spans="2:28" s="152" customFormat="1" ht="21" customHeight="1" x14ac:dyDescent="0.2">
      <c r="B156" s="145"/>
      <c r="C156" s="180" t="s">
        <v>387</v>
      </c>
      <c r="D156" s="156"/>
      <c r="E156" s="154"/>
      <c r="F156" s="155"/>
      <c r="G156" s="148"/>
      <c r="H156" s="148"/>
      <c r="I156" s="149">
        <f t="shared" ref="I156:AB156" si="202">SUM(I140:I155)</f>
        <v>826220213</v>
      </c>
      <c r="J156" s="149">
        <f t="shared" si="202"/>
        <v>29000000</v>
      </c>
      <c r="K156" s="149">
        <f t="shared" si="202"/>
        <v>855220213</v>
      </c>
      <c r="L156" s="149">
        <f t="shared" si="202"/>
        <v>691244413</v>
      </c>
      <c r="M156" s="149">
        <f t="shared" si="202"/>
        <v>30000000</v>
      </c>
      <c r="N156" s="149">
        <f t="shared" si="202"/>
        <v>721244413</v>
      </c>
      <c r="O156" s="149">
        <f t="shared" si="202"/>
        <v>691244413</v>
      </c>
      <c r="P156" s="149">
        <f t="shared" si="202"/>
        <v>50000000</v>
      </c>
      <c r="Q156" s="149">
        <f t="shared" si="202"/>
        <v>741244413</v>
      </c>
      <c r="R156" s="149">
        <f t="shared" si="202"/>
        <v>2208709039</v>
      </c>
      <c r="S156" s="149">
        <f t="shared" si="202"/>
        <v>109000000</v>
      </c>
      <c r="T156" s="149">
        <f t="shared" si="202"/>
        <v>2317709039</v>
      </c>
      <c r="U156" s="149">
        <f t="shared" si="202"/>
        <v>2208709039</v>
      </c>
      <c r="V156" s="149">
        <f t="shared" si="202"/>
        <v>59000000</v>
      </c>
      <c r="W156" s="149">
        <f t="shared" si="202"/>
        <v>2267709039</v>
      </c>
      <c r="X156" s="149">
        <f t="shared" si="202"/>
        <v>0</v>
      </c>
      <c r="Y156" s="149">
        <f t="shared" si="202"/>
        <v>50000000</v>
      </c>
      <c r="Z156" s="149">
        <f t="shared" si="202"/>
        <v>0</v>
      </c>
      <c r="AA156" s="149">
        <f t="shared" si="202"/>
        <v>50000000</v>
      </c>
      <c r="AB156" s="149">
        <f t="shared" si="202"/>
        <v>0</v>
      </c>
    </row>
    <row r="157" spans="2:28" ht="76.5" customHeight="1" x14ac:dyDescent="0.2">
      <c r="B157" s="71">
        <v>2.8</v>
      </c>
      <c r="C157" s="72" t="s">
        <v>398</v>
      </c>
      <c r="D157" s="78"/>
      <c r="E157" s="74"/>
      <c r="F157" s="82"/>
      <c r="G157" s="91"/>
      <c r="H157" s="91"/>
      <c r="I157" s="85"/>
      <c r="J157" s="85"/>
      <c r="K157" s="85"/>
      <c r="L157" s="85"/>
      <c r="M157" s="85"/>
      <c r="N157" s="85"/>
      <c r="O157" s="85"/>
      <c r="P157" s="85"/>
      <c r="Q157" s="85"/>
      <c r="R157" s="85"/>
      <c r="S157" s="85"/>
      <c r="T157" s="85"/>
      <c r="U157" s="85"/>
      <c r="V157" s="85"/>
      <c r="W157" s="85"/>
      <c r="X157" s="85"/>
      <c r="Y157" s="85"/>
      <c r="Z157" s="119"/>
      <c r="AA157" s="85"/>
      <c r="AB157" s="77"/>
    </row>
    <row r="158" spans="2:28" s="90" customFormat="1" ht="67.5" customHeight="1" x14ac:dyDescent="0.2">
      <c r="B158" s="121" t="s">
        <v>388</v>
      </c>
      <c r="C158" s="81" t="s">
        <v>419</v>
      </c>
      <c r="D158" s="82" t="s">
        <v>204</v>
      </c>
      <c r="E158" s="82" t="s">
        <v>217</v>
      </c>
      <c r="F158" s="82" t="s">
        <v>555</v>
      </c>
      <c r="G158" s="91">
        <v>2026</v>
      </c>
      <c r="H158" s="91">
        <v>2028</v>
      </c>
      <c r="I158" s="93">
        <v>3207506</v>
      </c>
      <c r="J158" s="92">
        <v>0</v>
      </c>
      <c r="K158" s="92">
        <f>I158+J158</f>
        <v>3207506</v>
      </c>
      <c r="L158" s="93">
        <v>3207506</v>
      </c>
      <c r="M158" s="92">
        <v>0</v>
      </c>
      <c r="N158" s="92">
        <f>L158+M158</f>
        <v>3207506</v>
      </c>
      <c r="O158" s="93">
        <v>3207506</v>
      </c>
      <c r="P158" s="93">
        <v>0</v>
      </c>
      <c r="Q158" s="92">
        <f>O158+P158</f>
        <v>3207506</v>
      </c>
      <c r="R158" s="92">
        <f t="shared" ref="R158" si="203">I158+L158+O158</f>
        <v>9622518</v>
      </c>
      <c r="S158" s="92">
        <f t="shared" ref="S158" si="204">J158+M158+P158</f>
        <v>0</v>
      </c>
      <c r="T158" s="92">
        <f>R158+S158</f>
        <v>9622518</v>
      </c>
      <c r="U158" s="134">
        <f t="shared" ref="U158" si="205">R158-X158</f>
        <v>9622518</v>
      </c>
      <c r="V158" s="134">
        <f t="shared" ref="V158" si="206">S158-Y158</f>
        <v>0</v>
      </c>
      <c r="W158" s="134">
        <f t="shared" ref="W158" si="207">U158+V158</f>
        <v>9622518</v>
      </c>
      <c r="X158" s="92">
        <v>0</v>
      </c>
      <c r="Y158" s="92">
        <v>0</v>
      </c>
      <c r="Z158" s="118"/>
      <c r="AA158" s="92">
        <f t="shared" ref="AA158" si="208">X158+Y158</f>
        <v>0</v>
      </c>
      <c r="AB158" s="124">
        <f t="shared" ref="AB158" si="209">T158-W158-AA158</f>
        <v>0</v>
      </c>
    </row>
    <row r="159" spans="2:28" s="90" customFormat="1" ht="39" customHeight="1" x14ac:dyDescent="0.2">
      <c r="B159" s="121" t="s">
        <v>389</v>
      </c>
      <c r="C159" s="207" t="s">
        <v>393</v>
      </c>
      <c r="D159" s="82" t="s">
        <v>204</v>
      </c>
      <c r="E159" s="82" t="s">
        <v>60</v>
      </c>
      <c r="F159" s="82" t="s">
        <v>554</v>
      </c>
      <c r="G159" s="91">
        <v>2026</v>
      </c>
      <c r="H159" s="91">
        <v>2028</v>
      </c>
      <c r="I159" s="93">
        <v>3207506</v>
      </c>
      <c r="J159" s="92"/>
      <c r="K159" s="92">
        <f t="shared" ref="K159:K161" si="210">I159+J159</f>
        <v>3207506</v>
      </c>
      <c r="L159" s="92">
        <v>3207506</v>
      </c>
      <c r="M159" s="92"/>
      <c r="N159" s="92">
        <f t="shared" ref="N159:N162" si="211">L159+M159</f>
        <v>3207506</v>
      </c>
      <c r="O159" s="93">
        <v>3207506</v>
      </c>
      <c r="P159" s="93"/>
      <c r="Q159" s="123">
        <v>3207506</v>
      </c>
      <c r="R159" s="92">
        <f t="shared" ref="R159:R161" si="212">I159+L159+O159</f>
        <v>9622518</v>
      </c>
      <c r="S159" s="92">
        <f t="shared" ref="S159:S162" si="213">J159+M159+P159</f>
        <v>0</v>
      </c>
      <c r="T159" s="92">
        <f t="shared" ref="T159:T162" si="214">R159+S159</f>
        <v>9622518</v>
      </c>
      <c r="U159" s="134">
        <f t="shared" ref="U159:U162" si="215">R159-X159</f>
        <v>9622518</v>
      </c>
      <c r="V159" s="134">
        <f t="shared" ref="V159:V162" si="216">S159-Y159</f>
        <v>0</v>
      </c>
      <c r="W159" s="134">
        <f t="shared" ref="W159:W162" si="217">U159+V159</f>
        <v>9622518</v>
      </c>
      <c r="X159" s="92">
        <v>0</v>
      </c>
      <c r="Y159" s="92">
        <v>0</v>
      </c>
      <c r="Z159" s="118"/>
      <c r="AA159" s="92">
        <f t="shared" ref="AA159:AA162" si="218">X159+Y159</f>
        <v>0</v>
      </c>
      <c r="AB159" s="124">
        <f t="shared" ref="AB159:AB162" si="219">T159-W159-AA159</f>
        <v>0</v>
      </c>
    </row>
    <row r="160" spans="2:28" s="90" customFormat="1" ht="45" customHeight="1" x14ac:dyDescent="0.2">
      <c r="B160" s="121" t="s">
        <v>390</v>
      </c>
      <c r="C160" s="207" t="s">
        <v>426</v>
      </c>
      <c r="D160" s="82" t="s">
        <v>511</v>
      </c>
      <c r="E160" s="83" t="s">
        <v>420</v>
      </c>
      <c r="F160" s="82" t="s">
        <v>552</v>
      </c>
      <c r="G160" s="91">
        <v>2026</v>
      </c>
      <c r="H160" s="91">
        <v>2028</v>
      </c>
      <c r="I160" s="92">
        <v>2512000</v>
      </c>
      <c r="J160" s="92">
        <v>0</v>
      </c>
      <c r="K160" s="92">
        <f t="shared" si="210"/>
        <v>2512000</v>
      </c>
      <c r="L160" s="93">
        <v>2512000</v>
      </c>
      <c r="M160" s="92">
        <v>0</v>
      </c>
      <c r="N160" s="92">
        <f t="shared" si="211"/>
        <v>2512000</v>
      </c>
      <c r="O160" s="93">
        <v>2512000</v>
      </c>
      <c r="P160" s="93">
        <v>0</v>
      </c>
      <c r="Q160" s="92">
        <f>O160+P160</f>
        <v>2512000</v>
      </c>
      <c r="R160" s="76">
        <f t="shared" si="212"/>
        <v>7536000</v>
      </c>
      <c r="S160" s="76">
        <f t="shared" si="213"/>
        <v>0</v>
      </c>
      <c r="T160" s="76">
        <f t="shared" si="214"/>
        <v>7536000</v>
      </c>
      <c r="U160" s="95">
        <f t="shared" si="215"/>
        <v>7536000</v>
      </c>
      <c r="V160" s="95">
        <f t="shared" si="216"/>
        <v>0</v>
      </c>
      <c r="W160" s="95">
        <f t="shared" si="217"/>
        <v>7536000</v>
      </c>
      <c r="X160" s="92">
        <v>0</v>
      </c>
      <c r="Y160" s="92">
        <v>0</v>
      </c>
      <c r="Z160" s="118"/>
      <c r="AA160" s="92">
        <f t="shared" si="218"/>
        <v>0</v>
      </c>
      <c r="AB160" s="77">
        <f t="shared" si="219"/>
        <v>0</v>
      </c>
    </row>
    <row r="161" spans="2:28" s="90" customFormat="1" ht="78" customHeight="1" x14ac:dyDescent="0.2">
      <c r="B161" s="121" t="s">
        <v>391</v>
      </c>
      <c r="C161" s="207" t="s">
        <v>611</v>
      </c>
      <c r="D161" s="82" t="s">
        <v>511</v>
      </c>
      <c r="E161" s="83" t="s">
        <v>549</v>
      </c>
      <c r="F161" s="82" t="s">
        <v>553</v>
      </c>
      <c r="G161" s="91">
        <v>2026</v>
      </c>
      <c r="H161" s="91">
        <v>2028</v>
      </c>
      <c r="I161" s="92">
        <v>1521000</v>
      </c>
      <c r="J161" s="92">
        <v>0</v>
      </c>
      <c r="K161" s="92">
        <f t="shared" si="210"/>
        <v>1521000</v>
      </c>
      <c r="L161" s="93">
        <v>1521000</v>
      </c>
      <c r="M161" s="93">
        <v>0</v>
      </c>
      <c r="N161" s="92">
        <f t="shared" si="211"/>
        <v>1521000</v>
      </c>
      <c r="O161" s="93">
        <v>1521000</v>
      </c>
      <c r="P161" s="93">
        <v>0</v>
      </c>
      <c r="Q161" s="93">
        <v>1521000</v>
      </c>
      <c r="R161" s="76">
        <f t="shared" si="212"/>
        <v>4563000</v>
      </c>
      <c r="S161" s="76">
        <f t="shared" si="213"/>
        <v>0</v>
      </c>
      <c r="T161" s="76">
        <f t="shared" si="214"/>
        <v>4563000</v>
      </c>
      <c r="U161" s="95">
        <f t="shared" si="215"/>
        <v>4563000</v>
      </c>
      <c r="V161" s="95">
        <f t="shared" si="216"/>
        <v>0</v>
      </c>
      <c r="W161" s="95">
        <f t="shared" si="217"/>
        <v>4563000</v>
      </c>
      <c r="X161" s="92">
        <v>0</v>
      </c>
      <c r="Y161" s="92">
        <v>0</v>
      </c>
      <c r="Z161" s="118"/>
      <c r="AA161" s="92">
        <f t="shared" si="218"/>
        <v>0</v>
      </c>
      <c r="AB161" s="77">
        <f t="shared" si="219"/>
        <v>0</v>
      </c>
    </row>
    <row r="162" spans="2:28" s="90" customFormat="1" ht="24.75" customHeight="1" x14ac:dyDescent="0.2">
      <c r="B162" s="121" t="s">
        <v>392</v>
      </c>
      <c r="C162" s="207" t="s">
        <v>437</v>
      </c>
      <c r="D162" s="82" t="s">
        <v>207</v>
      </c>
      <c r="E162" s="83" t="s">
        <v>185</v>
      </c>
      <c r="F162" s="82" t="s">
        <v>217</v>
      </c>
      <c r="G162" s="91">
        <v>2026</v>
      </c>
      <c r="H162" s="91">
        <v>2028</v>
      </c>
      <c r="I162" s="93">
        <v>3207506</v>
      </c>
      <c r="J162" s="92">
        <v>0</v>
      </c>
      <c r="K162" s="92">
        <f>I162+J162</f>
        <v>3207506</v>
      </c>
      <c r="L162" s="92">
        <v>3207506</v>
      </c>
      <c r="M162" s="92">
        <v>0</v>
      </c>
      <c r="N162" s="92">
        <f t="shared" si="211"/>
        <v>3207506</v>
      </c>
      <c r="O162" s="93">
        <v>3207506</v>
      </c>
      <c r="P162" s="93">
        <v>0</v>
      </c>
      <c r="Q162" s="123">
        <v>3207506</v>
      </c>
      <c r="R162" s="76">
        <f>I162+L162+O162</f>
        <v>9622518</v>
      </c>
      <c r="S162" s="76">
        <f t="shared" si="213"/>
        <v>0</v>
      </c>
      <c r="T162" s="76">
        <f t="shared" si="214"/>
        <v>9622518</v>
      </c>
      <c r="U162" s="95">
        <f t="shared" si="215"/>
        <v>9622518</v>
      </c>
      <c r="V162" s="95">
        <f t="shared" si="216"/>
        <v>0</v>
      </c>
      <c r="W162" s="95">
        <f t="shared" si="217"/>
        <v>9622518</v>
      </c>
      <c r="X162" s="92">
        <v>0</v>
      </c>
      <c r="Y162" s="92">
        <v>0</v>
      </c>
      <c r="Z162" s="118"/>
      <c r="AA162" s="92">
        <f t="shared" si="218"/>
        <v>0</v>
      </c>
      <c r="AB162" s="77">
        <f t="shared" si="219"/>
        <v>0</v>
      </c>
    </row>
    <row r="163" spans="2:28" s="152" customFormat="1" ht="21" customHeight="1" x14ac:dyDescent="0.2">
      <c r="B163" s="145"/>
      <c r="C163" s="180" t="s">
        <v>485</v>
      </c>
      <c r="D163" s="156"/>
      <c r="E163" s="154"/>
      <c r="F163" s="155"/>
      <c r="G163" s="148"/>
      <c r="H163" s="148"/>
      <c r="I163" s="149">
        <f t="shared" ref="I163:AB163" si="220">SUM(I158:I162)</f>
        <v>13655518</v>
      </c>
      <c r="J163" s="149">
        <f t="shared" si="220"/>
        <v>0</v>
      </c>
      <c r="K163" s="149">
        <f t="shared" si="220"/>
        <v>13655518</v>
      </c>
      <c r="L163" s="149">
        <f t="shared" si="220"/>
        <v>13655518</v>
      </c>
      <c r="M163" s="149">
        <f t="shared" si="220"/>
        <v>0</v>
      </c>
      <c r="N163" s="149">
        <f t="shared" si="220"/>
        <v>13655518</v>
      </c>
      <c r="O163" s="149">
        <f t="shared" si="220"/>
        <v>13655518</v>
      </c>
      <c r="P163" s="149">
        <f t="shared" si="220"/>
        <v>0</v>
      </c>
      <c r="Q163" s="149">
        <f t="shared" si="220"/>
        <v>13655518</v>
      </c>
      <c r="R163" s="149">
        <f t="shared" si="220"/>
        <v>40966554</v>
      </c>
      <c r="S163" s="149">
        <f t="shared" si="220"/>
        <v>0</v>
      </c>
      <c r="T163" s="149">
        <f t="shared" si="220"/>
        <v>40966554</v>
      </c>
      <c r="U163" s="149">
        <f t="shared" si="220"/>
        <v>40966554</v>
      </c>
      <c r="V163" s="149">
        <f t="shared" si="220"/>
        <v>0</v>
      </c>
      <c r="W163" s="149">
        <f t="shared" si="220"/>
        <v>40966554</v>
      </c>
      <c r="X163" s="149">
        <f t="shared" si="220"/>
        <v>0</v>
      </c>
      <c r="Y163" s="149">
        <f t="shared" si="220"/>
        <v>0</v>
      </c>
      <c r="Z163" s="149">
        <f t="shared" si="220"/>
        <v>0</v>
      </c>
      <c r="AA163" s="149">
        <f t="shared" si="220"/>
        <v>0</v>
      </c>
      <c r="AB163" s="149">
        <f t="shared" si="220"/>
        <v>0</v>
      </c>
    </row>
    <row r="164" spans="2:28" ht="26.25" customHeight="1" x14ac:dyDescent="0.2">
      <c r="B164" s="71">
        <v>2.9</v>
      </c>
      <c r="C164" s="202" t="s">
        <v>95</v>
      </c>
      <c r="D164" s="73"/>
      <c r="E164" s="74"/>
      <c r="F164" s="82"/>
      <c r="G164" s="91">
        <v>2026</v>
      </c>
      <c r="H164" s="91">
        <v>2028</v>
      </c>
      <c r="I164" s="75"/>
      <c r="J164" s="75"/>
      <c r="K164" s="76"/>
      <c r="L164" s="76"/>
      <c r="M164" s="76"/>
      <c r="N164" s="76"/>
      <c r="O164" s="76"/>
      <c r="P164" s="76"/>
      <c r="Q164" s="76"/>
      <c r="R164" s="76"/>
      <c r="S164" s="76"/>
      <c r="T164" s="76"/>
      <c r="U164" s="76"/>
      <c r="V164" s="76"/>
      <c r="W164" s="76"/>
      <c r="X164" s="76"/>
      <c r="Y164" s="76"/>
      <c r="Z164" s="117"/>
      <c r="AA164" s="76"/>
      <c r="AB164" s="77"/>
    </row>
    <row r="165" spans="2:28" s="90" customFormat="1" ht="37.5" customHeight="1" x14ac:dyDescent="0.2">
      <c r="B165" s="121" t="s">
        <v>402</v>
      </c>
      <c r="C165" s="206" t="s">
        <v>145</v>
      </c>
      <c r="D165" s="82" t="s">
        <v>198</v>
      </c>
      <c r="E165" s="82" t="s">
        <v>60</v>
      </c>
      <c r="F165" s="82" t="s">
        <v>133</v>
      </c>
      <c r="G165" s="91">
        <v>2026</v>
      </c>
      <c r="H165" s="91">
        <v>2028</v>
      </c>
      <c r="I165" s="93">
        <v>33134920</v>
      </c>
      <c r="J165" s="93">
        <v>0</v>
      </c>
      <c r="K165" s="123">
        <f>I165+J165</f>
        <v>33134920</v>
      </c>
      <c r="L165" s="92">
        <v>33134920</v>
      </c>
      <c r="M165" s="93">
        <v>0</v>
      </c>
      <c r="N165" s="123">
        <f>L165+M165</f>
        <v>33134920</v>
      </c>
      <c r="O165" s="93">
        <v>33134920</v>
      </c>
      <c r="P165" s="93">
        <v>0</v>
      </c>
      <c r="Q165" s="123">
        <f>O165+P165</f>
        <v>33134920</v>
      </c>
      <c r="R165" s="76">
        <f>I165+L165+O165</f>
        <v>99404760</v>
      </c>
      <c r="S165" s="76">
        <f t="shared" ref="S165" si="221">J165+M165+P165</f>
        <v>0</v>
      </c>
      <c r="T165" s="76">
        <f t="shared" ref="T165" si="222">R165+S165</f>
        <v>99404760</v>
      </c>
      <c r="U165" s="95">
        <f t="shared" ref="U165" si="223">R165-X165</f>
        <v>99404760</v>
      </c>
      <c r="V165" s="95">
        <f t="shared" ref="V165" si="224">S165-Y165</f>
        <v>0</v>
      </c>
      <c r="W165" s="95">
        <f t="shared" ref="W165" si="225">U165+V165</f>
        <v>99404760</v>
      </c>
      <c r="X165" s="92">
        <v>0</v>
      </c>
      <c r="Y165" s="92">
        <v>0</v>
      </c>
      <c r="Z165" s="118"/>
      <c r="AA165" s="92">
        <f t="shared" ref="AA165" si="226">X165+Y165</f>
        <v>0</v>
      </c>
      <c r="AB165" s="77">
        <f t="shared" ref="AB165" si="227">T165-W165-AA165</f>
        <v>0</v>
      </c>
    </row>
    <row r="166" spans="2:28" s="90" customFormat="1" ht="41.25" customHeight="1" x14ac:dyDescent="0.2">
      <c r="B166" s="121" t="s">
        <v>403</v>
      </c>
      <c r="C166" s="81" t="s">
        <v>183</v>
      </c>
      <c r="D166" s="82" t="s">
        <v>205</v>
      </c>
      <c r="E166" s="82" t="s">
        <v>60</v>
      </c>
      <c r="F166" s="82" t="s">
        <v>236</v>
      </c>
      <c r="G166" s="91">
        <v>2026</v>
      </c>
      <c r="H166" s="91">
        <v>2028</v>
      </c>
      <c r="I166" s="93">
        <v>32649240</v>
      </c>
      <c r="J166" s="93">
        <v>0</v>
      </c>
      <c r="K166" s="123">
        <f t="shared" ref="K166:K168" si="228">I166+J166</f>
        <v>32649240</v>
      </c>
      <c r="L166" s="92">
        <v>32649240</v>
      </c>
      <c r="M166" s="93">
        <v>0</v>
      </c>
      <c r="N166" s="123">
        <f t="shared" ref="N166:N168" si="229">L166+M166</f>
        <v>32649240</v>
      </c>
      <c r="O166" s="93">
        <v>32649240</v>
      </c>
      <c r="P166" s="93">
        <v>0</v>
      </c>
      <c r="Q166" s="123">
        <f t="shared" ref="Q166:Q168" si="230">O166+P166</f>
        <v>32649240</v>
      </c>
      <c r="R166" s="76">
        <f t="shared" ref="R166:R168" si="231">I166+L166+O166</f>
        <v>97947720</v>
      </c>
      <c r="S166" s="76">
        <f t="shared" ref="S166:S168" si="232">J166+M166+P166</f>
        <v>0</v>
      </c>
      <c r="T166" s="76">
        <f t="shared" ref="T166:T168" si="233">R166+S166</f>
        <v>97947720</v>
      </c>
      <c r="U166" s="95">
        <f t="shared" ref="U166:U168" si="234">R166-X166</f>
        <v>97947720</v>
      </c>
      <c r="V166" s="95">
        <f t="shared" ref="V166:V168" si="235">S166-Y166</f>
        <v>0</v>
      </c>
      <c r="W166" s="95">
        <f t="shared" ref="W166:W168" si="236">U166+V166</f>
        <v>97947720</v>
      </c>
      <c r="X166" s="92">
        <v>0</v>
      </c>
      <c r="Y166" s="92">
        <v>0</v>
      </c>
      <c r="Z166" s="118"/>
      <c r="AA166" s="92">
        <f t="shared" ref="AA166:AA168" si="237">X166+Y166</f>
        <v>0</v>
      </c>
      <c r="AB166" s="77">
        <f t="shared" ref="AB166:AB168" si="238">T166-W166-AA166</f>
        <v>0</v>
      </c>
    </row>
    <row r="167" spans="2:28" s="90" customFormat="1" ht="62.25" customHeight="1" x14ac:dyDescent="0.2">
      <c r="B167" s="121" t="s">
        <v>404</v>
      </c>
      <c r="C167" s="81" t="s">
        <v>244</v>
      </c>
      <c r="D167" s="82" t="s">
        <v>205</v>
      </c>
      <c r="E167" s="82" t="s">
        <v>60</v>
      </c>
      <c r="F167" s="82" t="s">
        <v>236</v>
      </c>
      <c r="G167" s="91">
        <v>2026</v>
      </c>
      <c r="H167" s="91">
        <v>2028</v>
      </c>
      <c r="I167" s="93">
        <v>32163561</v>
      </c>
      <c r="J167" s="93">
        <v>0</v>
      </c>
      <c r="K167" s="123">
        <f t="shared" si="228"/>
        <v>32163561</v>
      </c>
      <c r="L167" s="92">
        <v>32163561</v>
      </c>
      <c r="M167" s="93">
        <v>0</v>
      </c>
      <c r="N167" s="123">
        <f t="shared" si="229"/>
        <v>32163561</v>
      </c>
      <c r="O167" s="93">
        <v>32163561</v>
      </c>
      <c r="P167" s="93">
        <v>0</v>
      </c>
      <c r="Q167" s="123">
        <f t="shared" si="230"/>
        <v>32163561</v>
      </c>
      <c r="R167" s="76">
        <f t="shared" si="231"/>
        <v>96490683</v>
      </c>
      <c r="S167" s="76">
        <f t="shared" si="232"/>
        <v>0</v>
      </c>
      <c r="T167" s="76">
        <f t="shared" si="233"/>
        <v>96490683</v>
      </c>
      <c r="U167" s="95">
        <f t="shared" si="234"/>
        <v>96490683</v>
      </c>
      <c r="V167" s="95">
        <f t="shared" si="235"/>
        <v>0</v>
      </c>
      <c r="W167" s="95">
        <f t="shared" si="236"/>
        <v>96490683</v>
      </c>
      <c r="X167" s="92">
        <v>0</v>
      </c>
      <c r="Y167" s="92">
        <v>0</v>
      </c>
      <c r="Z167" s="118"/>
      <c r="AA167" s="92">
        <f t="shared" si="237"/>
        <v>0</v>
      </c>
      <c r="AB167" s="77">
        <f t="shared" si="238"/>
        <v>0</v>
      </c>
    </row>
    <row r="168" spans="2:28" s="90" customFormat="1" ht="22.5" x14ac:dyDescent="0.2">
      <c r="B168" s="121" t="s">
        <v>405</v>
      </c>
      <c r="C168" s="128" t="s">
        <v>169</v>
      </c>
      <c r="D168" s="82" t="s">
        <v>198</v>
      </c>
      <c r="E168" s="82" t="s">
        <v>60</v>
      </c>
      <c r="F168" s="82" t="s">
        <v>71</v>
      </c>
      <c r="G168" s="91">
        <v>2026</v>
      </c>
      <c r="H168" s="91">
        <v>2028</v>
      </c>
      <c r="I168" s="93">
        <v>32649240</v>
      </c>
      <c r="J168" s="93">
        <v>0</v>
      </c>
      <c r="K168" s="123">
        <f t="shared" si="228"/>
        <v>32649240</v>
      </c>
      <c r="L168" s="92">
        <v>32649240</v>
      </c>
      <c r="M168" s="93">
        <v>0</v>
      </c>
      <c r="N168" s="123">
        <f t="shared" si="229"/>
        <v>32649240</v>
      </c>
      <c r="O168" s="93">
        <v>32649240</v>
      </c>
      <c r="P168" s="93">
        <v>0</v>
      </c>
      <c r="Q168" s="123">
        <f t="shared" si="230"/>
        <v>32649240</v>
      </c>
      <c r="R168" s="76">
        <f t="shared" si="231"/>
        <v>97947720</v>
      </c>
      <c r="S168" s="76">
        <f t="shared" si="232"/>
        <v>0</v>
      </c>
      <c r="T168" s="76">
        <f t="shared" si="233"/>
        <v>97947720</v>
      </c>
      <c r="U168" s="95">
        <f t="shared" si="234"/>
        <v>97947720</v>
      </c>
      <c r="V168" s="95">
        <f t="shared" si="235"/>
        <v>0</v>
      </c>
      <c r="W168" s="95">
        <f t="shared" si="236"/>
        <v>97947720</v>
      </c>
      <c r="X168" s="92">
        <v>0</v>
      </c>
      <c r="Y168" s="92">
        <v>0</v>
      </c>
      <c r="Z168" s="118"/>
      <c r="AA168" s="92">
        <f t="shared" si="237"/>
        <v>0</v>
      </c>
      <c r="AB168" s="77">
        <f t="shared" si="238"/>
        <v>0</v>
      </c>
    </row>
    <row r="169" spans="2:28" s="152" customFormat="1" ht="21" customHeight="1" x14ac:dyDescent="0.2">
      <c r="B169" s="145"/>
      <c r="C169" s="180" t="s">
        <v>487</v>
      </c>
      <c r="D169" s="156"/>
      <c r="E169" s="154"/>
      <c r="F169" s="155"/>
      <c r="G169" s="148"/>
      <c r="H169" s="148"/>
      <c r="I169" s="149">
        <f>SUM(I165:I168)</f>
        <v>130596961</v>
      </c>
      <c r="J169" s="149">
        <f t="shared" ref="J169:AB169" si="239">SUM(J165:J168)</f>
        <v>0</v>
      </c>
      <c r="K169" s="149">
        <f t="shared" si="239"/>
        <v>130596961</v>
      </c>
      <c r="L169" s="149">
        <f t="shared" si="239"/>
        <v>130596961</v>
      </c>
      <c r="M169" s="149">
        <f t="shared" si="239"/>
        <v>0</v>
      </c>
      <c r="N169" s="149">
        <f t="shared" si="239"/>
        <v>130596961</v>
      </c>
      <c r="O169" s="149">
        <f t="shared" si="239"/>
        <v>130596961</v>
      </c>
      <c r="P169" s="149">
        <f t="shared" si="239"/>
        <v>0</v>
      </c>
      <c r="Q169" s="149">
        <f t="shared" si="239"/>
        <v>130596961</v>
      </c>
      <c r="R169" s="149">
        <f t="shared" si="239"/>
        <v>391790883</v>
      </c>
      <c r="S169" s="149">
        <f t="shared" si="239"/>
        <v>0</v>
      </c>
      <c r="T169" s="149">
        <f t="shared" si="239"/>
        <v>391790883</v>
      </c>
      <c r="U169" s="149">
        <f t="shared" si="239"/>
        <v>391790883</v>
      </c>
      <c r="V169" s="149">
        <f t="shared" si="239"/>
        <v>0</v>
      </c>
      <c r="W169" s="149">
        <f t="shared" si="239"/>
        <v>391790883</v>
      </c>
      <c r="X169" s="149">
        <f t="shared" si="239"/>
        <v>0</v>
      </c>
      <c r="Y169" s="149">
        <f t="shared" si="239"/>
        <v>0</v>
      </c>
      <c r="Z169" s="149"/>
      <c r="AA169" s="149">
        <f t="shared" si="239"/>
        <v>0</v>
      </c>
      <c r="AB169" s="149">
        <f t="shared" si="239"/>
        <v>0</v>
      </c>
    </row>
    <row r="170" spans="2:28" ht="24" customHeight="1" thickBot="1" x14ac:dyDescent="0.25">
      <c r="B170" s="159"/>
      <c r="C170" s="181" t="s">
        <v>488</v>
      </c>
      <c r="D170" s="160"/>
      <c r="E170" s="160"/>
      <c r="F170" s="161"/>
      <c r="G170" s="161"/>
      <c r="H170" s="161"/>
      <c r="I170" s="162">
        <f t="shared" ref="I170:AB170" si="240">I65+I76+I91+I110+I127+I138+I156+I163+I169</f>
        <v>2699004773</v>
      </c>
      <c r="J170" s="162">
        <f t="shared" si="240"/>
        <v>10647486000</v>
      </c>
      <c r="K170" s="162">
        <f t="shared" si="240"/>
        <v>13346490773</v>
      </c>
      <c r="L170" s="162">
        <f t="shared" si="240"/>
        <v>2552175958</v>
      </c>
      <c r="M170" s="162">
        <f t="shared" si="240"/>
        <v>11816776438</v>
      </c>
      <c r="N170" s="162">
        <f t="shared" si="240"/>
        <v>14368952396</v>
      </c>
      <c r="O170" s="162">
        <f t="shared" si="240"/>
        <v>2547218335</v>
      </c>
      <c r="P170" s="162">
        <f t="shared" si="240"/>
        <v>11734259560</v>
      </c>
      <c r="Q170" s="162">
        <f t="shared" si="240"/>
        <v>14281477895</v>
      </c>
      <c r="R170" s="162">
        <f t="shared" si="240"/>
        <v>7798399066</v>
      </c>
      <c r="S170" s="162">
        <f t="shared" si="240"/>
        <v>34198521998</v>
      </c>
      <c r="T170" s="162">
        <f t="shared" si="240"/>
        <v>41996921064</v>
      </c>
      <c r="U170" s="162">
        <f t="shared" si="240"/>
        <v>7796164066</v>
      </c>
      <c r="V170" s="162">
        <f t="shared" si="240"/>
        <v>3941821998</v>
      </c>
      <c r="W170" s="162">
        <f t="shared" si="240"/>
        <v>11737986064</v>
      </c>
      <c r="X170" s="162">
        <f t="shared" si="240"/>
        <v>2235000</v>
      </c>
      <c r="Y170" s="162">
        <f t="shared" si="240"/>
        <v>30256700000</v>
      </c>
      <c r="Z170" s="162">
        <f t="shared" si="240"/>
        <v>0</v>
      </c>
      <c r="AA170" s="162">
        <f t="shared" si="240"/>
        <v>30258935000</v>
      </c>
      <c r="AB170" s="162">
        <f t="shared" si="240"/>
        <v>0</v>
      </c>
    </row>
    <row r="171" spans="2:28" ht="25.5" customHeight="1" thickBot="1" x14ac:dyDescent="0.25">
      <c r="B171" s="213" t="s">
        <v>283</v>
      </c>
      <c r="C171" s="214"/>
      <c r="D171" s="214"/>
      <c r="E171" s="214"/>
      <c r="F171" s="214"/>
      <c r="G171" s="214"/>
      <c r="H171" s="214"/>
      <c r="I171" s="214"/>
      <c r="J171" s="214"/>
      <c r="K171" s="214"/>
      <c r="L171" s="214"/>
      <c r="M171" s="214"/>
      <c r="N171" s="214"/>
      <c r="O171" s="214"/>
      <c r="P171" s="214"/>
      <c r="Q171" s="214"/>
      <c r="R171" s="214"/>
      <c r="S171" s="214"/>
      <c r="T171" s="214"/>
      <c r="U171" s="214"/>
      <c r="V171" s="214"/>
      <c r="W171" s="214"/>
      <c r="X171" s="214"/>
      <c r="Y171" s="214"/>
      <c r="Z171" s="214"/>
      <c r="AA171" s="214"/>
      <c r="AB171" s="215"/>
    </row>
    <row r="172" spans="2:28" ht="30" customHeight="1" thickBot="1" x14ac:dyDescent="0.25">
      <c r="B172" s="244" t="s">
        <v>128</v>
      </c>
      <c r="C172" s="245"/>
      <c r="D172" s="245"/>
      <c r="E172" s="245"/>
      <c r="F172" s="245"/>
      <c r="G172" s="245"/>
      <c r="H172" s="245"/>
      <c r="I172" s="245"/>
      <c r="J172" s="245"/>
      <c r="K172" s="245"/>
      <c r="L172" s="245"/>
      <c r="M172" s="245"/>
      <c r="N172" s="245"/>
      <c r="O172" s="245"/>
      <c r="P172" s="245"/>
      <c r="Q172" s="245"/>
      <c r="R172" s="245"/>
      <c r="S172" s="245"/>
      <c r="T172" s="245"/>
      <c r="U172" s="245"/>
      <c r="V172" s="245"/>
      <c r="W172" s="245"/>
      <c r="X172" s="245"/>
      <c r="Y172" s="245"/>
      <c r="Z172" s="245"/>
      <c r="AA172" s="245"/>
      <c r="AB172" s="246"/>
    </row>
    <row r="173" spans="2:28" ht="30.75" customHeight="1" thickBot="1" x14ac:dyDescent="0.25">
      <c r="B173" s="262" t="s">
        <v>0</v>
      </c>
      <c r="C173" s="257" t="s">
        <v>45</v>
      </c>
      <c r="D173" s="57" t="s">
        <v>46</v>
      </c>
      <c r="E173" s="264" t="s">
        <v>47</v>
      </c>
      <c r="F173" s="265"/>
      <c r="G173" s="266" t="s">
        <v>54</v>
      </c>
      <c r="H173" s="267"/>
      <c r="I173" s="268" t="s">
        <v>267</v>
      </c>
      <c r="J173" s="269"/>
      <c r="K173" s="270"/>
      <c r="L173" s="268" t="s">
        <v>268</v>
      </c>
      <c r="M173" s="269"/>
      <c r="N173" s="270"/>
      <c r="O173" s="268" t="s">
        <v>269</v>
      </c>
      <c r="P173" s="269"/>
      <c r="Q173" s="270"/>
      <c r="R173" s="268" t="s">
        <v>87</v>
      </c>
      <c r="S173" s="269"/>
      <c r="T173" s="270"/>
      <c r="U173" s="259" t="s">
        <v>44</v>
      </c>
      <c r="V173" s="260"/>
      <c r="W173" s="260"/>
      <c r="X173" s="260"/>
      <c r="Y173" s="260"/>
      <c r="Z173" s="260"/>
      <c r="AA173" s="261"/>
      <c r="AB173" s="274" t="s">
        <v>53</v>
      </c>
    </row>
    <row r="174" spans="2:28" ht="24" customHeight="1" thickBot="1" x14ac:dyDescent="0.25">
      <c r="B174" s="226"/>
      <c r="C174" s="233"/>
      <c r="D174" s="230" t="s">
        <v>48</v>
      </c>
      <c r="E174" s="235" t="s">
        <v>49</v>
      </c>
      <c r="F174" s="228" t="s">
        <v>50</v>
      </c>
      <c r="G174" s="228" t="s">
        <v>51</v>
      </c>
      <c r="H174" s="237" t="s">
        <v>52</v>
      </c>
      <c r="I174" s="271"/>
      <c r="J174" s="272"/>
      <c r="K174" s="273"/>
      <c r="L174" s="271"/>
      <c r="M174" s="272"/>
      <c r="N174" s="273"/>
      <c r="O174" s="271"/>
      <c r="P174" s="272"/>
      <c r="Q174" s="273"/>
      <c r="R174" s="271"/>
      <c r="S174" s="272"/>
      <c r="T174" s="273"/>
      <c r="U174" s="259" t="s">
        <v>406</v>
      </c>
      <c r="V174" s="260"/>
      <c r="W174" s="261"/>
      <c r="X174" s="259" t="s">
        <v>97</v>
      </c>
      <c r="Y174" s="260"/>
      <c r="Z174" s="260"/>
      <c r="AA174" s="261"/>
      <c r="AB174" s="275"/>
    </row>
    <row r="175" spans="2:28" ht="39.75" customHeight="1" thickBot="1" x14ac:dyDescent="0.25">
      <c r="B175" s="263"/>
      <c r="C175" s="258"/>
      <c r="D175" s="276"/>
      <c r="E175" s="240"/>
      <c r="F175" s="239"/>
      <c r="G175" s="239"/>
      <c r="H175" s="238"/>
      <c r="I175" s="58" t="s">
        <v>27</v>
      </c>
      <c r="J175" s="59" t="s">
        <v>28</v>
      </c>
      <c r="K175" s="60" t="s">
        <v>31</v>
      </c>
      <c r="L175" s="61" t="s">
        <v>27</v>
      </c>
      <c r="M175" s="62" t="s">
        <v>28</v>
      </c>
      <c r="N175" s="63" t="s">
        <v>31</v>
      </c>
      <c r="O175" s="61" t="s">
        <v>27</v>
      </c>
      <c r="P175" s="62" t="s">
        <v>28</v>
      </c>
      <c r="Q175" s="63" t="s">
        <v>31</v>
      </c>
      <c r="R175" s="61" t="s">
        <v>27</v>
      </c>
      <c r="S175" s="62" t="s">
        <v>28</v>
      </c>
      <c r="T175" s="63" t="s">
        <v>31</v>
      </c>
      <c r="U175" s="58" t="s">
        <v>27</v>
      </c>
      <c r="V175" s="59" t="s">
        <v>28</v>
      </c>
      <c r="W175" s="60" t="s">
        <v>29</v>
      </c>
      <c r="X175" s="61" t="s">
        <v>27</v>
      </c>
      <c r="Y175" s="64" t="s">
        <v>28</v>
      </c>
      <c r="Z175" s="115" t="s">
        <v>55</v>
      </c>
      <c r="AA175" s="63" t="s">
        <v>56</v>
      </c>
      <c r="AB175" s="59"/>
    </row>
    <row r="176" spans="2:28" ht="23.25" customHeight="1" x14ac:dyDescent="0.2">
      <c r="B176" s="71">
        <v>3.1</v>
      </c>
      <c r="C176" s="202" t="s">
        <v>94</v>
      </c>
      <c r="D176" s="73"/>
      <c r="E176" s="74"/>
      <c r="F176" s="82"/>
      <c r="G176" s="91"/>
      <c r="H176" s="91"/>
      <c r="I176" s="75"/>
      <c r="J176" s="75"/>
      <c r="K176" s="76"/>
      <c r="L176" s="76"/>
      <c r="M176" s="76"/>
      <c r="N176" s="76"/>
      <c r="O176" s="76"/>
      <c r="P176" s="76"/>
      <c r="Q176" s="76"/>
      <c r="R176" s="76"/>
      <c r="S176" s="76"/>
      <c r="T176" s="76"/>
      <c r="U176" s="76"/>
      <c r="V176" s="76"/>
      <c r="W176" s="76"/>
      <c r="X176" s="76"/>
      <c r="Y176" s="76"/>
      <c r="Z176" s="117"/>
      <c r="AA176" s="76"/>
      <c r="AB176" s="77"/>
    </row>
    <row r="177" spans="2:28" ht="26.25" customHeight="1" x14ac:dyDescent="0.2">
      <c r="B177" s="71" t="s">
        <v>13</v>
      </c>
      <c r="C177" s="179" t="s">
        <v>243</v>
      </c>
      <c r="D177" s="74" t="s">
        <v>193</v>
      </c>
      <c r="E177" s="74" t="s">
        <v>60</v>
      </c>
      <c r="F177" s="82" t="s">
        <v>508</v>
      </c>
      <c r="G177" s="91">
        <v>2026</v>
      </c>
      <c r="H177" s="91">
        <v>2028</v>
      </c>
      <c r="I177" s="75">
        <v>112000000</v>
      </c>
      <c r="J177" s="75">
        <v>0</v>
      </c>
      <c r="K177" s="97">
        <f>I177+J177</f>
        <v>112000000</v>
      </c>
      <c r="L177" s="76">
        <v>112000000</v>
      </c>
      <c r="M177" s="75">
        <v>0</v>
      </c>
      <c r="N177" s="97">
        <f>L177+M177</f>
        <v>112000000</v>
      </c>
      <c r="O177" s="75">
        <v>112000000</v>
      </c>
      <c r="P177" s="75">
        <v>0</v>
      </c>
      <c r="Q177" s="97">
        <f>O177+P177</f>
        <v>112000000</v>
      </c>
      <c r="R177" s="76">
        <f t="shared" ref="R177" si="241">I177+L177+O177</f>
        <v>336000000</v>
      </c>
      <c r="S177" s="76">
        <f t="shared" ref="S177" si="242">J177+M177+P177</f>
        <v>0</v>
      </c>
      <c r="T177" s="76">
        <f t="shared" ref="T177" si="243">R177+S177</f>
        <v>336000000</v>
      </c>
      <c r="U177" s="95">
        <f t="shared" ref="U177" si="244">R177-X177</f>
        <v>336000000</v>
      </c>
      <c r="V177" s="95">
        <f t="shared" ref="V177" si="245">S177-Y177</f>
        <v>0</v>
      </c>
      <c r="W177" s="95">
        <f t="shared" ref="W177" si="246">U177+V177</f>
        <v>336000000</v>
      </c>
      <c r="X177" s="92">
        <v>0</v>
      </c>
      <c r="Y177" s="92">
        <v>0</v>
      </c>
      <c r="Z177" s="118"/>
      <c r="AA177" s="92">
        <f t="shared" ref="AA177" si="247">X177+Y177</f>
        <v>0</v>
      </c>
      <c r="AB177" s="77">
        <f t="shared" ref="AB177" si="248">T177-W177-AA177</f>
        <v>0</v>
      </c>
    </row>
    <row r="178" spans="2:28" ht="39" customHeight="1" x14ac:dyDescent="0.2">
      <c r="B178" s="71" t="s">
        <v>14</v>
      </c>
      <c r="C178" s="205" t="s">
        <v>168</v>
      </c>
      <c r="D178" s="74" t="s">
        <v>194</v>
      </c>
      <c r="E178" s="74" t="s">
        <v>60</v>
      </c>
      <c r="F178" s="82" t="s">
        <v>617</v>
      </c>
      <c r="G178" s="91">
        <v>2026</v>
      </c>
      <c r="H178" s="91">
        <v>2028</v>
      </c>
      <c r="I178" s="75">
        <v>21329812</v>
      </c>
      <c r="J178" s="75">
        <v>0</v>
      </c>
      <c r="K178" s="97">
        <f t="shared" ref="K178:K184" si="249">I178+J178</f>
        <v>21329812</v>
      </c>
      <c r="L178" s="76">
        <v>21329812</v>
      </c>
      <c r="M178" s="75">
        <v>0</v>
      </c>
      <c r="N178" s="97">
        <f t="shared" ref="N178:N185" si="250">L178+M178</f>
        <v>21329812</v>
      </c>
      <c r="O178" s="75">
        <v>21329812</v>
      </c>
      <c r="P178" s="75">
        <v>0</v>
      </c>
      <c r="Q178" s="97">
        <f t="shared" ref="Q178:Q185" si="251">O178+P178</f>
        <v>21329812</v>
      </c>
      <c r="R178" s="76">
        <f t="shared" ref="R178:R185" si="252">I178+L178+O178</f>
        <v>63989436</v>
      </c>
      <c r="S178" s="76">
        <f t="shared" ref="S178:S185" si="253">J178+M178+P178</f>
        <v>0</v>
      </c>
      <c r="T178" s="76">
        <f t="shared" ref="T178:T185" si="254">R178+S178</f>
        <v>63989436</v>
      </c>
      <c r="U178" s="95">
        <f t="shared" ref="U178:U185" si="255">R178-X178</f>
        <v>63989436</v>
      </c>
      <c r="V178" s="95">
        <f t="shared" ref="V178:V185" si="256">S178-Y178</f>
        <v>0</v>
      </c>
      <c r="W178" s="95">
        <f t="shared" ref="W178:W185" si="257">U178+V178</f>
        <v>63989436</v>
      </c>
      <c r="X178" s="92">
        <v>0</v>
      </c>
      <c r="Y178" s="92">
        <v>0</v>
      </c>
      <c r="Z178" s="118"/>
      <c r="AA178" s="92">
        <f t="shared" ref="AA178:AA185" si="258">X178+Y178</f>
        <v>0</v>
      </c>
      <c r="AB178" s="77">
        <f t="shared" ref="AB178:AB185" si="259">T178-W178-AA178</f>
        <v>0</v>
      </c>
    </row>
    <row r="179" spans="2:28" s="90" customFormat="1" ht="24.75" customHeight="1" x14ac:dyDescent="0.2">
      <c r="B179" s="71" t="s">
        <v>64</v>
      </c>
      <c r="C179" s="81" t="s">
        <v>411</v>
      </c>
      <c r="D179" s="82" t="s">
        <v>613</v>
      </c>
      <c r="E179" s="82" t="s">
        <v>60</v>
      </c>
      <c r="F179" s="74" t="s">
        <v>60</v>
      </c>
      <c r="G179" s="91">
        <v>2026</v>
      </c>
      <c r="H179" s="91">
        <v>2028</v>
      </c>
      <c r="I179" s="93">
        <v>2000000</v>
      </c>
      <c r="J179" s="92">
        <v>0</v>
      </c>
      <c r="K179" s="97">
        <f>I179+J179</f>
        <v>2000000</v>
      </c>
      <c r="L179" s="93">
        <v>2000000</v>
      </c>
      <c r="M179" s="92">
        <v>0</v>
      </c>
      <c r="N179" s="97">
        <f>L179+M179</f>
        <v>2000000</v>
      </c>
      <c r="O179" s="93">
        <f>L179</f>
        <v>2000000</v>
      </c>
      <c r="P179" s="93">
        <v>0</v>
      </c>
      <c r="Q179" s="97">
        <f>O179+P179</f>
        <v>2000000</v>
      </c>
      <c r="R179" s="76">
        <f t="shared" si="252"/>
        <v>6000000</v>
      </c>
      <c r="S179" s="76">
        <f t="shared" si="253"/>
        <v>0</v>
      </c>
      <c r="T179" s="76">
        <f t="shared" si="254"/>
        <v>6000000</v>
      </c>
      <c r="U179" s="95">
        <f t="shared" si="255"/>
        <v>6000000</v>
      </c>
      <c r="V179" s="95">
        <f t="shared" si="256"/>
        <v>0</v>
      </c>
      <c r="W179" s="95">
        <f t="shared" si="257"/>
        <v>6000000</v>
      </c>
      <c r="X179" s="92">
        <v>0</v>
      </c>
      <c r="Y179" s="92">
        <v>0</v>
      </c>
      <c r="Z179" s="118"/>
      <c r="AA179" s="92">
        <f t="shared" si="258"/>
        <v>0</v>
      </c>
      <c r="AB179" s="77">
        <f t="shared" si="259"/>
        <v>0</v>
      </c>
    </row>
    <row r="180" spans="2:28" s="80" customFormat="1" ht="25.5" customHeight="1" x14ac:dyDescent="0.15">
      <c r="B180" s="71" t="s">
        <v>65</v>
      </c>
      <c r="C180" s="179" t="s">
        <v>397</v>
      </c>
      <c r="D180" s="178" t="s">
        <v>196</v>
      </c>
      <c r="E180" s="74" t="s">
        <v>60</v>
      </c>
      <c r="F180" s="74" t="s">
        <v>60</v>
      </c>
      <c r="G180" s="91">
        <v>2026</v>
      </c>
      <c r="H180" s="91">
        <v>2028</v>
      </c>
      <c r="I180" s="75">
        <v>11243263</v>
      </c>
      <c r="J180" s="75">
        <v>0</v>
      </c>
      <c r="K180" s="97">
        <f t="shared" si="249"/>
        <v>11243263</v>
      </c>
      <c r="L180" s="76">
        <v>11243263</v>
      </c>
      <c r="M180" s="75">
        <v>0</v>
      </c>
      <c r="N180" s="97">
        <f t="shared" si="250"/>
        <v>11243263</v>
      </c>
      <c r="O180" s="75">
        <v>11243263</v>
      </c>
      <c r="P180" s="75">
        <v>0</v>
      </c>
      <c r="Q180" s="97">
        <f t="shared" si="251"/>
        <v>11243263</v>
      </c>
      <c r="R180" s="76">
        <f t="shared" si="252"/>
        <v>33729789</v>
      </c>
      <c r="S180" s="76">
        <f t="shared" si="253"/>
        <v>0</v>
      </c>
      <c r="T180" s="76">
        <f t="shared" si="254"/>
        <v>33729789</v>
      </c>
      <c r="U180" s="95">
        <f t="shared" si="255"/>
        <v>33729789</v>
      </c>
      <c r="V180" s="95">
        <f t="shared" si="256"/>
        <v>0</v>
      </c>
      <c r="W180" s="95">
        <f t="shared" si="257"/>
        <v>33729789</v>
      </c>
      <c r="X180" s="92">
        <v>0</v>
      </c>
      <c r="Y180" s="92">
        <v>0</v>
      </c>
      <c r="Z180" s="118"/>
      <c r="AA180" s="92">
        <f t="shared" si="258"/>
        <v>0</v>
      </c>
      <c r="AB180" s="77">
        <f t="shared" si="259"/>
        <v>0</v>
      </c>
    </row>
    <row r="181" spans="2:28" ht="31.5" customHeight="1" x14ac:dyDescent="0.2">
      <c r="B181" s="71" t="s">
        <v>226</v>
      </c>
      <c r="C181" s="179" t="s">
        <v>249</v>
      </c>
      <c r="D181" s="178" t="s">
        <v>195</v>
      </c>
      <c r="E181" s="74" t="s">
        <v>60</v>
      </c>
      <c r="F181" s="82" t="s">
        <v>235</v>
      </c>
      <c r="G181" s="91">
        <v>2026</v>
      </c>
      <c r="H181" s="91">
        <v>2028</v>
      </c>
      <c r="I181" s="75">
        <v>21329812</v>
      </c>
      <c r="J181" s="75">
        <v>0</v>
      </c>
      <c r="K181" s="97">
        <f t="shared" si="249"/>
        <v>21329812</v>
      </c>
      <c r="L181" s="76">
        <v>21329812</v>
      </c>
      <c r="M181" s="75">
        <v>0</v>
      </c>
      <c r="N181" s="97">
        <f t="shared" si="250"/>
        <v>21329812</v>
      </c>
      <c r="O181" s="75">
        <v>21329812</v>
      </c>
      <c r="P181" s="75">
        <v>0</v>
      </c>
      <c r="Q181" s="97">
        <f t="shared" si="251"/>
        <v>21329812</v>
      </c>
      <c r="R181" s="76">
        <f t="shared" si="252"/>
        <v>63989436</v>
      </c>
      <c r="S181" s="76">
        <f t="shared" si="253"/>
        <v>0</v>
      </c>
      <c r="T181" s="76">
        <f t="shared" si="254"/>
        <v>63989436</v>
      </c>
      <c r="U181" s="95">
        <f t="shared" si="255"/>
        <v>63989436</v>
      </c>
      <c r="V181" s="95">
        <f t="shared" si="256"/>
        <v>0</v>
      </c>
      <c r="W181" s="95">
        <f t="shared" si="257"/>
        <v>63989436</v>
      </c>
      <c r="X181" s="92">
        <v>0</v>
      </c>
      <c r="Y181" s="92">
        <v>0</v>
      </c>
      <c r="Z181" s="118"/>
      <c r="AA181" s="92">
        <f t="shared" si="258"/>
        <v>0</v>
      </c>
      <c r="AB181" s="77">
        <f t="shared" si="259"/>
        <v>0</v>
      </c>
    </row>
    <row r="182" spans="2:28" ht="22.5" customHeight="1" x14ac:dyDescent="0.2">
      <c r="B182" s="71" t="s">
        <v>335</v>
      </c>
      <c r="C182" s="205" t="s">
        <v>154</v>
      </c>
      <c r="D182" s="74" t="s">
        <v>207</v>
      </c>
      <c r="E182" s="74" t="s">
        <v>60</v>
      </c>
      <c r="F182" s="82" t="s">
        <v>60</v>
      </c>
      <c r="G182" s="91">
        <v>2026</v>
      </c>
      <c r="H182" s="91">
        <v>2028</v>
      </c>
      <c r="I182" s="93">
        <v>43532321</v>
      </c>
      <c r="J182" s="93">
        <v>0</v>
      </c>
      <c r="K182" s="123">
        <f t="shared" si="249"/>
        <v>43532321</v>
      </c>
      <c r="L182" s="92">
        <v>43532321</v>
      </c>
      <c r="M182" s="93">
        <v>0</v>
      </c>
      <c r="N182" s="123">
        <f t="shared" si="250"/>
        <v>43532321</v>
      </c>
      <c r="O182" s="93">
        <v>43532321</v>
      </c>
      <c r="P182" s="93">
        <v>0</v>
      </c>
      <c r="Q182" s="123">
        <f t="shared" si="251"/>
        <v>43532321</v>
      </c>
      <c r="R182" s="92">
        <f t="shared" si="252"/>
        <v>130596963</v>
      </c>
      <c r="S182" s="92">
        <f t="shared" si="253"/>
        <v>0</v>
      </c>
      <c r="T182" s="92">
        <f t="shared" si="254"/>
        <v>130596963</v>
      </c>
      <c r="U182" s="134">
        <f t="shared" si="255"/>
        <v>130596963</v>
      </c>
      <c r="V182" s="134">
        <f t="shared" si="256"/>
        <v>0</v>
      </c>
      <c r="W182" s="134">
        <f t="shared" si="257"/>
        <v>130596963</v>
      </c>
      <c r="X182" s="92">
        <v>0</v>
      </c>
      <c r="Y182" s="92">
        <v>0</v>
      </c>
      <c r="Z182" s="118"/>
      <c r="AA182" s="92">
        <f t="shared" si="258"/>
        <v>0</v>
      </c>
      <c r="AB182" s="124">
        <f t="shared" si="259"/>
        <v>0</v>
      </c>
    </row>
    <row r="183" spans="2:28" s="90" customFormat="1" ht="30.75" customHeight="1" x14ac:dyDescent="0.2">
      <c r="B183" s="121" t="s">
        <v>336</v>
      </c>
      <c r="C183" s="81" t="s">
        <v>427</v>
      </c>
      <c r="D183" s="82" t="s">
        <v>511</v>
      </c>
      <c r="E183" s="82" t="s">
        <v>496</v>
      </c>
      <c r="F183" s="82" t="s">
        <v>551</v>
      </c>
      <c r="G183" s="91">
        <v>2026</v>
      </c>
      <c r="H183" s="91">
        <v>2028</v>
      </c>
      <c r="I183" s="93">
        <v>200000</v>
      </c>
      <c r="J183" s="93">
        <v>0</v>
      </c>
      <c r="K183" s="123">
        <f t="shared" si="249"/>
        <v>200000</v>
      </c>
      <c r="L183" s="93">
        <v>200000</v>
      </c>
      <c r="M183" s="93">
        <v>0</v>
      </c>
      <c r="N183" s="123">
        <f t="shared" si="250"/>
        <v>200000</v>
      </c>
      <c r="O183" s="93">
        <v>200000</v>
      </c>
      <c r="P183" s="93">
        <v>0</v>
      </c>
      <c r="Q183" s="123">
        <f t="shared" si="251"/>
        <v>200000</v>
      </c>
      <c r="R183" s="92">
        <f t="shared" si="252"/>
        <v>600000</v>
      </c>
      <c r="S183" s="92">
        <f t="shared" si="253"/>
        <v>0</v>
      </c>
      <c r="T183" s="92">
        <f t="shared" si="254"/>
        <v>600000</v>
      </c>
      <c r="U183" s="134">
        <f t="shared" si="255"/>
        <v>600000</v>
      </c>
      <c r="V183" s="134">
        <f t="shared" si="256"/>
        <v>0</v>
      </c>
      <c r="W183" s="134">
        <f t="shared" si="257"/>
        <v>600000</v>
      </c>
      <c r="X183" s="92">
        <v>0</v>
      </c>
      <c r="Y183" s="92">
        <v>0</v>
      </c>
      <c r="Z183" s="118"/>
      <c r="AA183" s="92">
        <f t="shared" si="258"/>
        <v>0</v>
      </c>
      <c r="AB183" s="124">
        <f t="shared" si="259"/>
        <v>0</v>
      </c>
    </row>
    <row r="184" spans="2:28" s="90" customFormat="1" ht="24" customHeight="1" x14ac:dyDescent="0.2">
      <c r="B184" s="121" t="s">
        <v>337</v>
      </c>
      <c r="C184" s="128" t="s">
        <v>394</v>
      </c>
      <c r="D184" s="82" t="s">
        <v>252</v>
      </c>
      <c r="E184" s="82" t="s">
        <v>57</v>
      </c>
      <c r="F184" s="82" t="s">
        <v>550</v>
      </c>
      <c r="G184" s="91">
        <v>2026</v>
      </c>
      <c r="H184" s="91">
        <v>2026</v>
      </c>
      <c r="I184" s="93">
        <v>487500</v>
      </c>
      <c r="J184" s="93">
        <v>0</v>
      </c>
      <c r="K184" s="123">
        <f t="shared" si="249"/>
        <v>487500</v>
      </c>
      <c r="L184" s="93">
        <v>0</v>
      </c>
      <c r="M184" s="93">
        <v>0</v>
      </c>
      <c r="N184" s="123">
        <f t="shared" si="250"/>
        <v>0</v>
      </c>
      <c r="O184" s="93">
        <v>0</v>
      </c>
      <c r="P184" s="93">
        <v>0</v>
      </c>
      <c r="Q184" s="123">
        <f t="shared" si="251"/>
        <v>0</v>
      </c>
      <c r="R184" s="92">
        <f t="shared" si="252"/>
        <v>487500</v>
      </c>
      <c r="S184" s="92">
        <f t="shared" si="253"/>
        <v>0</v>
      </c>
      <c r="T184" s="92">
        <f t="shared" si="254"/>
        <v>487500</v>
      </c>
      <c r="U184" s="134">
        <f t="shared" si="255"/>
        <v>487500</v>
      </c>
      <c r="V184" s="134">
        <f t="shared" si="256"/>
        <v>0</v>
      </c>
      <c r="W184" s="134">
        <f t="shared" si="257"/>
        <v>487500</v>
      </c>
      <c r="X184" s="92">
        <v>0</v>
      </c>
      <c r="Y184" s="92">
        <v>0</v>
      </c>
      <c r="Z184" s="118"/>
      <c r="AA184" s="92">
        <f t="shared" si="258"/>
        <v>0</v>
      </c>
      <c r="AB184" s="124">
        <f t="shared" si="259"/>
        <v>0</v>
      </c>
    </row>
    <row r="185" spans="2:28" s="90" customFormat="1" ht="45" customHeight="1" x14ac:dyDescent="0.2">
      <c r="B185" s="121" t="s">
        <v>400</v>
      </c>
      <c r="C185" s="81" t="s">
        <v>399</v>
      </c>
      <c r="D185" s="82" t="s">
        <v>511</v>
      </c>
      <c r="E185" s="82" t="s">
        <v>496</v>
      </c>
      <c r="F185" s="82" t="s">
        <v>401</v>
      </c>
      <c r="G185" s="91">
        <v>2026</v>
      </c>
      <c r="H185" s="91">
        <v>2028</v>
      </c>
      <c r="I185" s="93">
        <v>300000</v>
      </c>
      <c r="J185" s="93">
        <v>0</v>
      </c>
      <c r="K185" s="123">
        <f>I185+J185</f>
        <v>300000</v>
      </c>
      <c r="L185" s="93">
        <v>300000</v>
      </c>
      <c r="M185" s="93">
        <v>0</v>
      </c>
      <c r="N185" s="123">
        <f t="shared" si="250"/>
        <v>300000</v>
      </c>
      <c r="O185" s="93">
        <v>300000</v>
      </c>
      <c r="P185" s="93">
        <v>0</v>
      </c>
      <c r="Q185" s="123">
        <f t="shared" si="251"/>
        <v>300000</v>
      </c>
      <c r="R185" s="92">
        <f t="shared" si="252"/>
        <v>900000</v>
      </c>
      <c r="S185" s="92">
        <f t="shared" si="253"/>
        <v>0</v>
      </c>
      <c r="T185" s="92">
        <f t="shared" si="254"/>
        <v>900000</v>
      </c>
      <c r="U185" s="134">
        <f t="shared" si="255"/>
        <v>900000</v>
      </c>
      <c r="V185" s="134">
        <f t="shared" si="256"/>
        <v>0</v>
      </c>
      <c r="W185" s="134">
        <f t="shared" si="257"/>
        <v>900000</v>
      </c>
      <c r="X185" s="92">
        <v>0</v>
      </c>
      <c r="Y185" s="92">
        <v>0</v>
      </c>
      <c r="Z185" s="118"/>
      <c r="AA185" s="92">
        <f t="shared" si="258"/>
        <v>0</v>
      </c>
      <c r="AB185" s="124">
        <f t="shared" si="259"/>
        <v>0</v>
      </c>
    </row>
    <row r="186" spans="2:28" s="152" customFormat="1" ht="24.75" customHeight="1" x14ac:dyDescent="0.2">
      <c r="B186" s="145"/>
      <c r="C186" s="180" t="s">
        <v>24</v>
      </c>
      <c r="D186" s="146"/>
      <c r="E186" s="147"/>
      <c r="F186" s="148"/>
      <c r="G186" s="148"/>
      <c r="H186" s="158"/>
      <c r="I186" s="149">
        <f t="shared" ref="I186:AB186" si="260">SUM(I177:I185)</f>
        <v>212422708</v>
      </c>
      <c r="J186" s="149">
        <f t="shared" si="260"/>
        <v>0</v>
      </c>
      <c r="K186" s="149">
        <f t="shared" si="260"/>
        <v>212422708</v>
      </c>
      <c r="L186" s="149">
        <f t="shared" si="260"/>
        <v>211935208</v>
      </c>
      <c r="M186" s="149">
        <f t="shared" si="260"/>
        <v>0</v>
      </c>
      <c r="N186" s="149">
        <f t="shared" si="260"/>
        <v>211935208</v>
      </c>
      <c r="O186" s="149">
        <f t="shared" si="260"/>
        <v>211935208</v>
      </c>
      <c r="P186" s="149">
        <f t="shared" si="260"/>
        <v>0</v>
      </c>
      <c r="Q186" s="149">
        <f t="shared" si="260"/>
        <v>211935208</v>
      </c>
      <c r="R186" s="149">
        <f t="shared" si="260"/>
        <v>636293124</v>
      </c>
      <c r="S186" s="149">
        <f t="shared" si="260"/>
        <v>0</v>
      </c>
      <c r="T186" s="149">
        <f t="shared" si="260"/>
        <v>636293124</v>
      </c>
      <c r="U186" s="149">
        <f t="shared" si="260"/>
        <v>636293124</v>
      </c>
      <c r="V186" s="149">
        <f t="shared" si="260"/>
        <v>0</v>
      </c>
      <c r="W186" s="149">
        <f t="shared" si="260"/>
        <v>636293124</v>
      </c>
      <c r="X186" s="149">
        <f t="shared" si="260"/>
        <v>0</v>
      </c>
      <c r="Y186" s="149">
        <f t="shared" si="260"/>
        <v>0</v>
      </c>
      <c r="Z186" s="149">
        <f t="shared" si="260"/>
        <v>0</v>
      </c>
      <c r="AA186" s="149">
        <f t="shared" si="260"/>
        <v>0</v>
      </c>
      <c r="AB186" s="149">
        <f t="shared" si="260"/>
        <v>0</v>
      </c>
    </row>
    <row r="187" spans="2:28" ht="31.5" customHeight="1" x14ac:dyDescent="0.2">
      <c r="B187" s="71">
        <v>3.2</v>
      </c>
      <c r="C187" s="72" t="s">
        <v>395</v>
      </c>
      <c r="D187" s="84"/>
      <c r="E187" s="79"/>
      <c r="F187" s="91"/>
      <c r="G187" s="91"/>
      <c r="H187" s="91"/>
      <c r="I187" s="85"/>
      <c r="J187" s="85"/>
      <c r="K187" s="85"/>
      <c r="L187" s="85"/>
      <c r="M187" s="85"/>
      <c r="N187" s="85"/>
      <c r="O187" s="85"/>
      <c r="P187" s="85"/>
      <c r="Q187" s="85"/>
      <c r="R187" s="85"/>
      <c r="S187" s="85"/>
      <c r="T187" s="85"/>
      <c r="U187" s="85"/>
      <c r="V187" s="85"/>
      <c r="W187" s="85"/>
      <c r="X187" s="85"/>
      <c r="Y187" s="85"/>
      <c r="Z187" s="119"/>
      <c r="AA187" s="85"/>
      <c r="AB187" s="86"/>
    </row>
    <row r="188" spans="2:28" s="90" customFormat="1" ht="41.25" customHeight="1" x14ac:dyDescent="0.2">
      <c r="B188" s="121" t="s">
        <v>15</v>
      </c>
      <c r="C188" s="206" t="s">
        <v>155</v>
      </c>
      <c r="D188" s="82" t="s">
        <v>214</v>
      </c>
      <c r="E188" s="82" t="s">
        <v>72</v>
      </c>
      <c r="F188" s="82" t="s">
        <v>506</v>
      </c>
      <c r="G188" s="91">
        <v>2026</v>
      </c>
      <c r="H188" s="91">
        <v>2028</v>
      </c>
      <c r="I188" s="93">
        <v>100000000</v>
      </c>
      <c r="J188" s="93">
        <v>0</v>
      </c>
      <c r="K188" s="123">
        <f t="shared" ref="K188:K190" si="261">I188+J188</f>
        <v>100000000</v>
      </c>
      <c r="L188" s="93">
        <v>100000000</v>
      </c>
      <c r="M188" s="93">
        <v>0</v>
      </c>
      <c r="N188" s="123">
        <f t="shared" ref="N188:N190" si="262">L188+M188</f>
        <v>100000000</v>
      </c>
      <c r="O188" s="93">
        <v>100000000</v>
      </c>
      <c r="P188" s="93">
        <v>0</v>
      </c>
      <c r="Q188" s="123">
        <f t="shared" ref="Q188:Q190" si="263">O188+P188</f>
        <v>100000000</v>
      </c>
      <c r="R188" s="92">
        <f t="shared" ref="R188" si="264">I188+L188+O188</f>
        <v>300000000</v>
      </c>
      <c r="S188" s="92">
        <f t="shared" ref="S188" si="265">J188+M188+P188</f>
        <v>0</v>
      </c>
      <c r="T188" s="92">
        <f t="shared" ref="T188" si="266">R188+S188</f>
        <v>300000000</v>
      </c>
      <c r="U188" s="134">
        <f t="shared" ref="U188" si="267">R188-X188</f>
        <v>300000000</v>
      </c>
      <c r="V188" s="134">
        <f t="shared" ref="V188" si="268">S188-Y188</f>
        <v>0</v>
      </c>
      <c r="W188" s="134">
        <f t="shared" ref="W188" si="269">U188+V188</f>
        <v>300000000</v>
      </c>
      <c r="X188" s="92">
        <v>0</v>
      </c>
      <c r="Y188" s="92">
        <v>0</v>
      </c>
      <c r="Z188" s="118"/>
      <c r="AA188" s="92">
        <f t="shared" ref="AA188" si="270">X188+Y188</f>
        <v>0</v>
      </c>
      <c r="AB188" s="124">
        <f t="shared" ref="AB188" si="271">T188-W188-AA188</f>
        <v>0</v>
      </c>
    </row>
    <row r="189" spans="2:28" s="90" customFormat="1" ht="36" customHeight="1" x14ac:dyDescent="0.2">
      <c r="B189" s="121" t="s">
        <v>16</v>
      </c>
      <c r="C189" s="81" t="s">
        <v>250</v>
      </c>
      <c r="D189" s="82" t="s">
        <v>212</v>
      </c>
      <c r="E189" s="82" t="s">
        <v>72</v>
      </c>
      <c r="F189" s="82" t="s">
        <v>73</v>
      </c>
      <c r="G189" s="91">
        <v>2026</v>
      </c>
      <c r="H189" s="91">
        <v>2028</v>
      </c>
      <c r="I189" s="93">
        <v>1500000</v>
      </c>
      <c r="J189" s="93">
        <v>0</v>
      </c>
      <c r="K189" s="123">
        <f t="shared" si="261"/>
        <v>1500000</v>
      </c>
      <c r="L189" s="93">
        <v>1500000</v>
      </c>
      <c r="M189" s="93">
        <v>0</v>
      </c>
      <c r="N189" s="123">
        <f t="shared" si="262"/>
        <v>1500000</v>
      </c>
      <c r="O189" s="93">
        <v>1500000</v>
      </c>
      <c r="P189" s="93">
        <v>0</v>
      </c>
      <c r="Q189" s="123">
        <f t="shared" si="263"/>
        <v>1500000</v>
      </c>
      <c r="R189" s="92">
        <f t="shared" ref="R189:R190" si="272">I189+L189+O189</f>
        <v>4500000</v>
      </c>
      <c r="S189" s="92">
        <f t="shared" ref="S189:S190" si="273">J189+M189+P189</f>
        <v>0</v>
      </c>
      <c r="T189" s="92">
        <f t="shared" ref="T189:T190" si="274">R189+S189</f>
        <v>4500000</v>
      </c>
      <c r="U189" s="134">
        <f t="shared" ref="U189:U190" si="275">R189-X189</f>
        <v>4500000</v>
      </c>
      <c r="V189" s="134">
        <f t="shared" ref="V189:V190" si="276">S189-Y189</f>
        <v>0</v>
      </c>
      <c r="W189" s="134">
        <f t="shared" ref="W189:W190" si="277">U189+V189</f>
        <v>4500000</v>
      </c>
      <c r="X189" s="92">
        <v>0</v>
      </c>
      <c r="Y189" s="92">
        <v>0</v>
      </c>
      <c r="Z189" s="118"/>
      <c r="AA189" s="92">
        <f t="shared" ref="AA189:AA190" si="278">X189+Y189</f>
        <v>0</v>
      </c>
      <c r="AB189" s="124">
        <f t="shared" ref="AB189:AB190" si="279">T189-W189-AA189</f>
        <v>0</v>
      </c>
    </row>
    <row r="190" spans="2:28" s="90" customFormat="1" ht="26.25" customHeight="1" x14ac:dyDescent="0.2">
      <c r="B190" s="121" t="s">
        <v>90</v>
      </c>
      <c r="C190" s="81" t="s">
        <v>396</v>
      </c>
      <c r="D190" s="82" t="s">
        <v>212</v>
      </c>
      <c r="E190" s="82" t="s">
        <v>72</v>
      </c>
      <c r="F190" s="82" t="s">
        <v>507</v>
      </c>
      <c r="G190" s="91">
        <v>2026</v>
      </c>
      <c r="H190" s="91">
        <v>2028</v>
      </c>
      <c r="I190" s="93">
        <v>1500000</v>
      </c>
      <c r="J190" s="93">
        <v>0</v>
      </c>
      <c r="K190" s="123">
        <f t="shared" si="261"/>
        <v>1500000</v>
      </c>
      <c r="L190" s="93">
        <v>1500000</v>
      </c>
      <c r="M190" s="93">
        <v>0</v>
      </c>
      <c r="N190" s="123">
        <f t="shared" si="262"/>
        <v>1500000</v>
      </c>
      <c r="O190" s="93">
        <v>1500000</v>
      </c>
      <c r="P190" s="93">
        <v>0</v>
      </c>
      <c r="Q190" s="123">
        <f t="shared" si="263"/>
        <v>1500000</v>
      </c>
      <c r="R190" s="92">
        <f t="shared" si="272"/>
        <v>4500000</v>
      </c>
      <c r="S190" s="92">
        <f t="shared" si="273"/>
        <v>0</v>
      </c>
      <c r="T190" s="92">
        <f t="shared" si="274"/>
        <v>4500000</v>
      </c>
      <c r="U190" s="134">
        <f t="shared" si="275"/>
        <v>4500000</v>
      </c>
      <c r="V190" s="134">
        <f t="shared" si="276"/>
        <v>0</v>
      </c>
      <c r="W190" s="134">
        <f t="shared" si="277"/>
        <v>4500000</v>
      </c>
      <c r="X190" s="92">
        <v>0</v>
      </c>
      <c r="Y190" s="92">
        <v>0</v>
      </c>
      <c r="Z190" s="118"/>
      <c r="AA190" s="92">
        <f t="shared" si="278"/>
        <v>0</v>
      </c>
      <c r="AB190" s="124">
        <f t="shared" si="279"/>
        <v>0</v>
      </c>
    </row>
    <row r="191" spans="2:28" ht="21.75" customHeight="1" x14ac:dyDescent="0.2">
      <c r="B191" s="145"/>
      <c r="C191" s="180" t="s">
        <v>25</v>
      </c>
      <c r="D191" s="164"/>
      <c r="E191" s="154"/>
      <c r="F191" s="155"/>
      <c r="G191" s="148"/>
      <c r="H191" s="148"/>
      <c r="I191" s="149">
        <f>SUM(I188:I190)</f>
        <v>103000000</v>
      </c>
      <c r="J191" s="149">
        <f t="shared" ref="J191:AB191" si="280">SUM(J188:J190)</f>
        <v>0</v>
      </c>
      <c r="K191" s="149">
        <f t="shared" si="280"/>
        <v>103000000</v>
      </c>
      <c r="L191" s="149">
        <f t="shared" si="280"/>
        <v>103000000</v>
      </c>
      <c r="M191" s="149">
        <f t="shared" si="280"/>
        <v>0</v>
      </c>
      <c r="N191" s="149">
        <f t="shared" si="280"/>
        <v>103000000</v>
      </c>
      <c r="O191" s="149">
        <f t="shared" si="280"/>
        <v>103000000</v>
      </c>
      <c r="P191" s="149">
        <f t="shared" si="280"/>
        <v>0</v>
      </c>
      <c r="Q191" s="149">
        <f t="shared" si="280"/>
        <v>103000000</v>
      </c>
      <c r="R191" s="149">
        <f t="shared" si="280"/>
        <v>309000000</v>
      </c>
      <c r="S191" s="149">
        <f t="shared" si="280"/>
        <v>0</v>
      </c>
      <c r="T191" s="149">
        <f t="shared" si="280"/>
        <v>309000000</v>
      </c>
      <c r="U191" s="149">
        <f t="shared" si="280"/>
        <v>309000000</v>
      </c>
      <c r="V191" s="149">
        <f t="shared" si="280"/>
        <v>0</v>
      </c>
      <c r="W191" s="149">
        <f t="shared" si="280"/>
        <v>309000000</v>
      </c>
      <c r="X191" s="149">
        <f t="shared" si="280"/>
        <v>0</v>
      </c>
      <c r="Y191" s="149">
        <f t="shared" si="280"/>
        <v>0</v>
      </c>
      <c r="Z191" s="150"/>
      <c r="AA191" s="149">
        <f t="shared" si="280"/>
        <v>0</v>
      </c>
      <c r="AB191" s="149">
        <f t="shared" si="280"/>
        <v>0</v>
      </c>
    </row>
    <row r="192" spans="2:28" s="80" customFormat="1" ht="21" customHeight="1" x14ac:dyDescent="0.15">
      <c r="B192" s="170"/>
      <c r="C192" s="203" t="s">
        <v>486</v>
      </c>
      <c r="D192" s="176"/>
      <c r="E192" s="171"/>
      <c r="F192" s="172"/>
      <c r="G192" s="172"/>
      <c r="H192" s="172"/>
      <c r="I192" s="173">
        <f>I186+I191</f>
        <v>315422708</v>
      </c>
      <c r="J192" s="173">
        <f t="shared" ref="J192:AB192" si="281">J186+J191</f>
        <v>0</v>
      </c>
      <c r="K192" s="173">
        <f t="shared" si="281"/>
        <v>315422708</v>
      </c>
      <c r="L192" s="173">
        <f t="shared" si="281"/>
        <v>314935208</v>
      </c>
      <c r="M192" s="173">
        <f t="shared" si="281"/>
        <v>0</v>
      </c>
      <c r="N192" s="173">
        <f t="shared" si="281"/>
        <v>314935208</v>
      </c>
      <c r="O192" s="173">
        <f t="shared" si="281"/>
        <v>314935208</v>
      </c>
      <c r="P192" s="173">
        <f t="shared" si="281"/>
        <v>0</v>
      </c>
      <c r="Q192" s="173">
        <f t="shared" si="281"/>
        <v>314935208</v>
      </c>
      <c r="R192" s="173">
        <f t="shared" si="281"/>
        <v>945293124</v>
      </c>
      <c r="S192" s="173">
        <f t="shared" si="281"/>
        <v>0</v>
      </c>
      <c r="T192" s="173">
        <f t="shared" si="281"/>
        <v>945293124</v>
      </c>
      <c r="U192" s="173">
        <f t="shared" si="281"/>
        <v>945293124</v>
      </c>
      <c r="V192" s="173">
        <f t="shared" si="281"/>
        <v>0</v>
      </c>
      <c r="W192" s="173">
        <f t="shared" si="281"/>
        <v>945293124</v>
      </c>
      <c r="X192" s="173">
        <f t="shared" si="281"/>
        <v>0</v>
      </c>
      <c r="Y192" s="173">
        <f t="shared" si="281"/>
        <v>0</v>
      </c>
      <c r="Z192" s="173">
        <f t="shared" si="281"/>
        <v>0</v>
      </c>
      <c r="AA192" s="173">
        <f t="shared" si="281"/>
        <v>0</v>
      </c>
      <c r="AB192" s="173">
        <f t="shared" si="281"/>
        <v>0</v>
      </c>
    </row>
    <row r="193" spans="2:28" ht="20.25" customHeight="1" thickBot="1" x14ac:dyDescent="0.25">
      <c r="B193" s="165"/>
      <c r="C193" s="183" t="s">
        <v>83</v>
      </c>
      <c r="D193" s="167"/>
      <c r="E193" s="166"/>
      <c r="F193" s="168"/>
      <c r="G193" s="168"/>
      <c r="H193" s="168"/>
      <c r="I193" s="169">
        <f t="shared" ref="I193:AB193" si="282">I41+I170+I192</f>
        <v>13191775460</v>
      </c>
      <c r="J193" s="169">
        <f t="shared" si="282"/>
        <v>11115773000</v>
      </c>
      <c r="K193" s="169">
        <f t="shared" si="282"/>
        <v>24307548460</v>
      </c>
      <c r="L193" s="169">
        <f t="shared" si="282"/>
        <v>4115758751</v>
      </c>
      <c r="M193" s="169">
        <f t="shared" si="282"/>
        <v>11816776438</v>
      </c>
      <c r="N193" s="169">
        <f t="shared" si="282"/>
        <v>15932535189</v>
      </c>
      <c r="O193" s="169">
        <f t="shared" si="282"/>
        <v>4117351128</v>
      </c>
      <c r="P193" s="169">
        <f t="shared" si="282"/>
        <v>11734259560</v>
      </c>
      <c r="Q193" s="169">
        <f t="shared" si="282"/>
        <v>15851610688</v>
      </c>
      <c r="R193" s="169">
        <f t="shared" si="282"/>
        <v>21424885339</v>
      </c>
      <c r="S193" s="169">
        <f t="shared" si="282"/>
        <v>34666808998</v>
      </c>
      <c r="T193" s="169">
        <f t="shared" si="282"/>
        <v>56091694337</v>
      </c>
      <c r="U193" s="169">
        <f t="shared" si="282"/>
        <v>21416650339</v>
      </c>
      <c r="V193" s="169">
        <f t="shared" si="282"/>
        <v>4410108998</v>
      </c>
      <c r="W193" s="169">
        <f t="shared" si="282"/>
        <v>25826759337</v>
      </c>
      <c r="X193" s="169">
        <f t="shared" si="282"/>
        <v>8235000</v>
      </c>
      <c r="Y193" s="169">
        <f t="shared" si="282"/>
        <v>30256700000</v>
      </c>
      <c r="Z193" s="169">
        <f t="shared" si="282"/>
        <v>0</v>
      </c>
      <c r="AA193" s="169">
        <f t="shared" si="282"/>
        <v>30264935000</v>
      </c>
      <c r="AB193" s="169">
        <f t="shared" si="282"/>
        <v>0</v>
      </c>
    </row>
    <row r="197" spans="2:28" x14ac:dyDescent="0.2">
      <c r="F197" s="141" t="s">
        <v>415</v>
      </c>
    </row>
    <row r="198" spans="2:28" x14ac:dyDescent="0.2">
      <c r="H198" s="153"/>
    </row>
    <row r="199" spans="2:28" x14ac:dyDescent="0.2">
      <c r="H199" s="153"/>
    </row>
    <row r="200" spans="2:28" x14ac:dyDescent="0.2">
      <c r="H200" s="153"/>
    </row>
  </sheetData>
  <autoFilter ref="A7:AB193" xr:uid="{00000000-0001-0000-0000-000000000000}"/>
  <mergeCells count="59">
    <mergeCell ref="AB173:AB174"/>
    <mergeCell ref="D174:D175"/>
    <mergeCell ref="E174:E175"/>
    <mergeCell ref="B44:B46"/>
    <mergeCell ref="U45:W45"/>
    <mergeCell ref="D45:D46"/>
    <mergeCell ref="AB44:AB45"/>
    <mergeCell ref="U44:AA44"/>
    <mergeCell ref="O44:Q45"/>
    <mergeCell ref="G44:H44"/>
    <mergeCell ref="E44:F44"/>
    <mergeCell ref="R44:T45"/>
    <mergeCell ref="L44:N45"/>
    <mergeCell ref="I44:K45"/>
    <mergeCell ref="U174:W174"/>
    <mergeCell ref="X174:AA174"/>
    <mergeCell ref="C44:C46"/>
    <mergeCell ref="F174:F175"/>
    <mergeCell ref="G174:G175"/>
    <mergeCell ref="H174:H175"/>
    <mergeCell ref="U173:AA173"/>
    <mergeCell ref="B171:AB171"/>
    <mergeCell ref="B172:AB172"/>
    <mergeCell ref="B173:B175"/>
    <mergeCell ref="C173:C175"/>
    <mergeCell ref="E173:F173"/>
    <mergeCell ref="G173:H173"/>
    <mergeCell ref="I173:K174"/>
    <mergeCell ref="L173:N174"/>
    <mergeCell ref="O173:Q174"/>
    <mergeCell ref="R173:T174"/>
    <mergeCell ref="X45:AA45"/>
    <mergeCell ref="H45:H46"/>
    <mergeCell ref="G45:G46"/>
    <mergeCell ref="F45:F46"/>
    <mergeCell ref="E45:E46"/>
    <mergeCell ref="B1:AB1"/>
    <mergeCell ref="B43:AB43"/>
    <mergeCell ref="B2:AB2"/>
    <mergeCell ref="B4:AB4"/>
    <mergeCell ref="G5:H5"/>
    <mergeCell ref="X6:AA6"/>
    <mergeCell ref="U6:W6"/>
    <mergeCell ref="U5:AA5"/>
    <mergeCell ref="H6:H7"/>
    <mergeCell ref="R5:T6"/>
    <mergeCell ref="E5:F5"/>
    <mergeCell ref="B3:AB3"/>
    <mergeCell ref="B42:AB42"/>
    <mergeCell ref="L5:N6"/>
    <mergeCell ref="O5:Q6"/>
    <mergeCell ref="I5:K6"/>
    <mergeCell ref="AB5:AB7"/>
    <mergeCell ref="B5:B7"/>
    <mergeCell ref="G6:G7"/>
    <mergeCell ref="D6:D7"/>
    <mergeCell ref="C5:C7"/>
    <mergeCell ref="E6:E7"/>
    <mergeCell ref="F6:F7"/>
  </mergeCells>
  <phoneticPr fontId="4" type="noConversion"/>
  <pageMargins left="0.2" right="0.2" top="0.25" bottom="0.25" header="0.3" footer="0.3"/>
  <pageSetup scale="7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U47"/>
  <sheetViews>
    <sheetView topLeftCell="I1" zoomScale="60" zoomScaleNormal="60" workbookViewId="0">
      <pane ySplit="4" topLeftCell="A35" activePane="bottomLeft" state="frozen"/>
      <selection activeCell="B1" sqref="B1"/>
      <selection pane="bottomLeft" activeCell="L47" sqref="L47"/>
    </sheetView>
  </sheetViews>
  <sheetFormatPr defaultRowHeight="15" x14ac:dyDescent="0.25"/>
  <cols>
    <col min="2" max="2" width="52.85546875" customWidth="1"/>
    <col min="3" max="3" width="20.140625" customWidth="1"/>
    <col min="4" max="4" width="29.28515625" customWidth="1"/>
    <col min="5" max="5" width="20" customWidth="1"/>
    <col min="6" max="6" width="19" customWidth="1"/>
    <col min="7" max="7" width="29.140625" style="12" customWidth="1"/>
    <col min="8" max="8" width="25.42578125" style="12" customWidth="1"/>
    <col min="9" max="9" width="37.140625" style="12" customWidth="1"/>
    <col min="10" max="10" width="25.7109375" style="12" customWidth="1"/>
    <col min="11" max="11" width="28.5703125" style="12" customWidth="1"/>
    <col min="12" max="12" width="26.7109375" style="12" customWidth="1"/>
    <col min="13" max="13" width="24.5703125" style="12" customWidth="1"/>
    <col min="14" max="14" width="23.85546875" style="12" customWidth="1"/>
    <col min="15" max="15" width="22.42578125" style="12" customWidth="1"/>
    <col min="16" max="16" width="25.28515625" style="12" customWidth="1"/>
    <col min="17" max="17" width="24.85546875" style="12" customWidth="1"/>
    <col min="18" max="18" width="23" style="12" customWidth="1"/>
    <col min="19" max="19" width="23.28515625" hidden="1" customWidth="1"/>
    <col min="20" max="20" width="22.7109375" style="16" customWidth="1"/>
    <col min="21" max="21" width="34.85546875" style="16" customWidth="1"/>
  </cols>
  <sheetData>
    <row r="1" spans="2:21" ht="60.75" customHeight="1" thickBot="1" x14ac:dyDescent="0.35">
      <c r="B1" s="277" t="s">
        <v>522</v>
      </c>
      <c r="C1" s="278"/>
      <c r="D1" s="278"/>
      <c r="E1" s="278"/>
      <c r="F1" s="278"/>
      <c r="G1" s="278"/>
      <c r="H1" s="278"/>
      <c r="I1" s="278"/>
      <c r="J1" s="278"/>
      <c r="K1" s="278"/>
      <c r="L1" s="278"/>
      <c r="M1" s="278"/>
      <c r="N1" s="278"/>
      <c r="O1" s="278"/>
      <c r="P1" s="278"/>
      <c r="Q1" s="278"/>
      <c r="R1" s="279"/>
    </row>
    <row r="2" spans="2:21" ht="87" customHeight="1" thickBot="1" x14ac:dyDescent="0.3">
      <c r="B2" s="285" t="s">
        <v>99</v>
      </c>
      <c r="C2" s="280" t="s">
        <v>47</v>
      </c>
      <c r="D2" s="280"/>
      <c r="E2" s="280" t="s">
        <v>54</v>
      </c>
      <c r="F2" s="280"/>
      <c r="G2" s="290" t="s">
        <v>98</v>
      </c>
      <c r="H2" s="291"/>
      <c r="I2" s="292"/>
      <c r="J2" s="281" t="s">
        <v>532</v>
      </c>
      <c r="K2" s="282"/>
      <c r="L2" s="282"/>
      <c r="M2" s="282"/>
      <c r="N2" s="282"/>
      <c r="O2" s="282"/>
      <c r="P2" s="282"/>
      <c r="Q2" s="283" t="s">
        <v>534</v>
      </c>
      <c r="R2" s="286" t="s">
        <v>537</v>
      </c>
    </row>
    <row r="3" spans="2:21" ht="42.75" customHeight="1" thickBot="1" x14ac:dyDescent="0.3">
      <c r="B3" s="285"/>
      <c r="C3" s="288" t="s">
        <v>49</v>
      </c>
      <c r="D3" s="288" t="s">
        <v>50</v>
      </c>
      <c r="E3" s="280" t="s">
        <v>51</v>
      </c>
      <c r="F3" s="280" t="s">
        <v>52</v>
      </c>
      <c r="G3" s="293"/>
      <c r="H3" s="294"/>
      <c r="I3" s="295"/>
      <c r="J3" s="281" t="s">
        <v>533</v>
      </c>
      <c r="K3" s="282"/>
      <c r="L3" s="296"/>
      <c r="M3" s="281" t="s">
        <v>85</v>
      </c>
      <c r="N3" s="297"/>
      <c r="O3" s="297"/>
      <c r="P3" s="297"/>
      <c r="Q3" s="284"/>
      <c r="R3" s="287"/>
      <c r="S3" s="7" t="s">
        <v>20</v>
      </c>
    </row>
    <row r="4" spans="2:21" ht="48.75" customHeight="1" thickBot="1" x14ac:dyDescent="0.3">
      <c r="B4" s="285"/>
      <c r="C4" s="289"/>
      <c r="D4" s="289"/>
      <c r="E4" s="280"/>
      <c r="F4" s="280"/>
      <c r="G4" s="38" t="s">
        <v>27</v>
      </c>
      <c r="H4" s="38" t="s">
        <v>28</v>
      </c>
      <c r="I4" s="38" t="s">
        <v>31</v>
      </c>
      <c r="J4" s="8" t="s">
        <v>27</v>
      </c>
      <c r="K4" s="9" t="s">
        <v>28</v>
      </c>
      <c r="L4" s="10" t="s">
        <v>29</v>
      </c>
      <c r="M4" s="8" t="s">
        <v>27</v>
      </c>
      <c r="N4" s="9" t="s">
        <v>28</v>
      </c>
      <c r="O4" s="10" t="s">
        <v>536</v>
      </c>
      <c r="P4" s="10" t="s">
        <v>30</v>
      </c>
      <c r="Q4" s="36"/>
      <c r="R4" s="36"/>
      <c r="S4" s="7"/>
    </row>
    <row r="5" spans="2:21" ht="135" customHeight="1" x14ac:dyDescent="0.25">
      <c r="B5" s="44" t="s">
        <v>134</v>
      </c>
      <c r="C5" s="45" t="s">
        <v>117</v>
      </c>
      <c r="D5" s="45" t="s">
        <v>118</v>
      </c>
      <c r="E5" s="46">
        <v>2026</v>
      </c>
      <c r="F5" s="46">
        <v>2028</v>
      </c>
      <c r="G5" s="37">
        <f>'Kostimi i Planit të Veprimit'!R14</f>
        <v>49864623</v>
      </c>
      <c r="H5" s="37">
        <f>'Kostimi i Planit të Veprimit'!S14</f>
        <v>0</v>
      </c>
      <c r="I5" s="37">
        <f>'Kostimi i Planit të Veprimit'!T14</f>
        <v>49864623</v>
      </c>
      <c r="J5" s="37">
        <f>'Kostimi i Planit të Veprimit'!U14</f>
        <v>49864623</v>
      </c>
      <c r="K5" s="37">
        <f>'Kostimi i Planit të Veprimit'!V14</f>
        <v>0</v>
      </c>
      <c r="L5" s="37">
        <f>'Kostimi i Planit të Veprimit'!W14</f>
        <v>49864623</v>
      </c>
      <c r="M5" s="37">
        <f>'Kostimi i Planit të Veprimit'!X14</f>
        <v>0</v>
      </c>
      <c r="N5" s="37">
        <f>'Kostimi i Planit të Veprimit'!Y14</f>
        <v>0</v>
      </c>
      <c r="O5" s="37">
        <f>'Kostimi i Planit të Veprimit'!Z14</f>
        <v>0</v>
      </c>
      <c r="P5" s="37">
        <f>'Kostimi i Planit të Veprimit'!AA14</f>
        <v>0</v>
      </c>
      <c r="Q5" s="37">
        <f>'Kostimi i Planit të Veprimit'!AB14</f>
        <v>0</v>
      </c>
      <c r="R5" s="35">
        <f>I5/93.1</f>
        <v>535602.82491944148</v>
      </c>
      <c r="S5" s="5">
        <v>125900000</v>
      </c>
    </row>
    <row r="6" spans="2:21" ht="105" customHeight="1" x14ac:dyDescent="0.25">
      <c r="B6" s="34" t="s">
        <v>518</v>
      </c>
      <c r="C6" s="1" t="s">
        <v>119</v>
      </c>
      <c r="D6" s="1" t="s">
        <v>69</v>
      </c>
      <c r="E6" s="46">
        <v>2026</v>
      </c>
      <c r="F6" s="1">
        <v>2025</v>
      </c>
      <c r="G6" s="37">
        <f>'Kostimi i Planit të Veprimit'!R21</f>
        <v>8941829463</v>
      </c>
      <c r="H6" s="37">
        <f>'Kostimi i Planit të Veprimit'!S21</f>
        <v>418287000</v>
      </c>
      <c r="I6" s="37">
        <f>'Kostimi i Planit të Veprimit'!T21</f>
        <v>9360116463</v>
      </c>
      <c r="J6" s="37">
        <f>'Kostimi i Planit të Veprimit'!U21</f>
        <v>8935829463</v>
      </c>
      <c r="K6" s="37">
        <f>'Kostimi i Planit të Veprimit'!V21</f>
        <v>418287000</v>
      </c>
      <c r="L6" s="37">
        <f>'Kostimi i Planit të Veprimit'!W21</f>
        <v>9354116463</v>
      </c>
      <c r="M6" s="37">
        <f>'Kostimi i Planit të Veprimit'!X21</f>
        <v>6000000</v>
      </c>
      <c r="N6" s="37">
        <f>'Kostimi i Planit të Veprimit'!Y21</f>
        <v>0</v>
      </c>
      <c r="O6" s="37">
        <f>'Kostimi i Planit të Veprimit'!Z21</f>
        <v>0</v>
      </c>
      <c r="P6" s="37">
        <f>'Kostimi i Planit të Veprimit'!AA21</f>
        <v>6000000</v>
      </c>
      <c r="Q6" s="37">
        <f>'Kostimi i Planit të Veprimit'!AB21</f>
        <v>0</v>
      </c>
      <c r="R6" s="35">
        <f t="shared" ref="R6:R9" si="0">I6/93.1</f>
        <v>100538307.87325457</v>
      </c>
      <c r="S6" s="5">
        <v>525200000</v>
      </c>
    </row>
    <row r="7" spans="2:21" ht="186.75" customHeight="1" x14ac:dyDescent="0.25">
      <c r="B7" s="34" t="s">
        <v>519</v>
      </c>
      <c r="C7" s="1" t="s">
        <v>120</v>
      </c>
      <c r="D7" s="1" t="s">
        <v>121</v>
      </c>
      <c r="E7" s="46">
        <v>2026</v>
      </c>
      <c r="F7" s="1">
        <v>2025</v>
      </c>
      <c r="G7" s="37">
        <f>'Kostimi i Planit të Veprimit'!R25</f>
        <v>447675000</v>
      </c>
      <c r="H7" s="37">
        <f>'Kostimi i Planit të Veprimit'!S25</f>
        <v>0</v>
      </c>
      <c r="I7" s="37">
        <f>'Kostimi i Planit të Veprimit'!T25</f>
        <v>447675000</v>
      </c>
      <c r="J7" s="37">
        <f>'Kostimi i Planit të Veprimit'!U25</f>
        <v>447675000</v>
      </c>
      <c r="K7" s="37">
        <f>'Kostimi i Planit të Veprimit'!V25</f>
        <v>0</v>
      </c>
      <c r="L7" s="37">
        <f>'Kostimi i Planit të Veprimit'!W25</f>
        <v>447675000</v>
      </c>
      <c r="M7" s="37">
        <f>'Kostimi i Planit të Veprimit'!X25</f>
        <v>0</v>
      </c>
      <c r="N7" s="37">
        <f>'Kostimi i Planit të Veprimit'!Y25</f>
        <v>0</v>
      </c>
      <c r="O7" s="37">
        <f>'Kostimi i Planit të Veprimit'!Z25</f>
        <v>0</v>
      </c>
      <c r="P7" s="37">
        <f>'Kostimi i Planit të Veprimit'!AA25</f>
        <v>0</v>
      </c>
      <c r="Q7" s="37">
        <f>'Kostimi i Planit të Veprimit'!AB25</f>
        <v>0</v>
      </c>
      <c r="R7" s="35">
        <f t="shared" si="0"/>
        <v>4808539.205155747</v>
      </c>
      <c r="S7" s="5"/>
    </row>
    <row r="8" spans="2:21" ht="126.75" customHeight="1" x14ac:dyDescent="0.25">
      <c r="B8" s="34" t="s">
        <v>520</v>
      </c>
      <c r="C8" s="1" t="s">
        <v>122</v>
      </c>
      <c r="D8" s="1" t="s">
        <v>123</v>
      </c>
      <c r="E8" s="46">
        <v>2026</v>
      </c>
      <c r="F8" s="1">
        <v>2025</v>
      </c>
      <c r="G8" s="37">
        <f>'Kostimi i Planit të Veprimit'!R34</f>
        <v>2748967083</v>
      </c>
      <c r="H8" s="37">
        <f>'Kostimi i Planit të Veprimit'!S34</f>
        <v>0</v>
      </c>
      <c r="I8" s="37">
        <f>'Kostimi i Planit të Veprimit'!T34</f>
        <v>2748967083</v>
      </c>
      <c r="J8" s="37">
        <f>'Kostimi i Planit të Veprimit'!U34</f>
        <v>2748967083</v>
      </c>
      <c r="K8" s="37">
        <f>'Kostimi i Planit të Veprimit'!V34</f>
        <v>0</v>
      </c>
      <c r="L8" s="37">
        <f>'Kostimi i Planit të Veprimit'!W34</f>
        <v>2748967083</v>
      </c>
      <c r="M8" s="37">
        <f>'Kostimi i Planit të Veprimit'!X34</f>
        <v>0</v>
      </c>
      <c r="N8" s="37">
        <f>'Kostimi i Planit të Veprimit'!Y34</f>
        <v>0</v>
      </c>
      <c r="O8" s="37">
        <f>'Kostimi i Planit të Veprimit'!Z34</f>
        <v>0</v>
      </c>
      <c r="P8" s="37">
        <f>'Kostimi i Planit të Veprimit'!AA34</f>
        <v>0</v>
      </c>
      <c r="Q8" s="37">
        <f>'Kostimi i Planit të Veprimit'!AB34</f>
        <v>0</v>
      </c>
      <c r="R8" s="35">
        <f t="shared" si="0"/>
        <v>29527036.337271754</v>
      </c>
      <c r="S8" s="5"/>
    </row>
    <row r="9" spans="2:21" ht="95.25" customHeight="1" x14ac:dyDescent="0.25">
      <c r="B9" s="191" t="s">
        <v>535</v>
      </c>
      <c r="C9" s="192"/>
      <c r="D9" s="192"/>
      <c r="E9" s="194"/>
      <c r="F9" s="192"/>
      <c r="G9" s="193">
        <f>'Kostimi i Planit të Veprimit'!R40</f>
        <v>492856980</v>
      </c>
      <c r="H9" s="193">
        <f>'Kostimi i Planit të Veprimit'!S40</f>
        <v>50000000</v>
      </c>
      <c r="I9" s="193">
        <f>'Kostimi i Planit të Veprimit'!T40</f>
        <v>542856980</v>
      </c>
      <c r="J9" s="193">
        <f>'Kostimi i Planit të Veprimit'!U40</f>
        <v>492856980</v>
      </c>
      <c r="K9" s="193">
        <f>'Kostimi i Planit të Veprimit'!V40</f>
        <v>50000000</v>
      </c>
      <c r="L9" s="193">
        <f>'Kostimi i Planit të Veprimit'!W40</f>
        <v>542856980</v>
      </c>
      <c r="M9" s="193">
        <f>'Kostimi i Planit të Veprimit'!X40</f>
        <v>0</v>
      </c>
      <c r="N9" s="193">
        <f>'Kostimi i Planit të Veprimit'!Y40</f>
        <v>0</v>
      </c>
      <c r="O9" s="193">
        <f>'Kostimi i Planit të Veprimit'!Z40</f>
        <v>0</v>
      </c>
      <c r="P9" s="193">
        <f>'Kostimi i Planit të Veprimit'!AA40</f>
        <v>0</v>
      </c>
      <c r="Q9" s="193">
        <f>'Kostimi i Planit të Veprimit'!AB40</f>
        <v>0</v>
      </c>
      <c r="R9" s="35">
        <f t="shared" si="0"/>
        <v>5830902.0408163266</v>
      </c>
      <c r="S9" s="5"/>
    </row>
    <row r="10" spans="2:21" s="41" customFormat="1" ht="72.75" customHeight="1" thickBot="1" x14ac:dyDescent="0.3">
      <c r="B10" s="199" t="s">
        <v>521</v>
      </c>
      <c r="C10" s="196"/>
      <c r="D10" s="196"/>
      <c r="E10" s="196"/>
      <c r="F10" s="196"/>
      <c r="G10" s="200">
        <f>'Kostimi i Planit të Veprimit'!R41</f>
        <v>12681193149</v>
      </c>
      <c r="H10" s="200">
        <f t="shared" ref="H10:Q10" si="1">SUM(H5:H9)</f>
        <v>468287000</v>
      </c>
      <c r="I10" s="200">
        <f t="shared" si="1"/>
        <v>13149480149</v>
      </c>
      <c r="J10" s="200">
        <f t="shared" si="1"/>
        <v>12675193149</v>
      </c>
      <c r="K10" s="200">
        <f t="shared" si="1"/>
        <v>468287000</v>
      </c>
      <c r="L10" s="200">
        <f t="shared" si="1"/>
        <v>13143480149</v>
      </c>
      <c r="M10" s="200">
        <f t="shared" si="1"/>
        <v>6000000</v>
      </c>
      <c r="N10" s="200">
        <f t="shared" si="1"/>
        <v>0</v>
      </c>
      <c r="O10" s="200"/>
      <c r="P10" s="200">
        <f t="shared" si="1"/>
        <v>6000000</v>
      </c>
      <c r="Q10" s="200">
        <f t="shared" si="1"/>
        <v>0</v>
      </c>
      <c r="R10" s="201">
        <f>SUM(R5:R9)</f>
        <v>141240388.28141785</v>
      </c>
      <c r="S10" s="42">
        <v>1112820000</v>
      </c>
      <c r="T10" s="43"/>
      <c r="U10" s="43"/>
    </row>
    <row r="11" spans="2:21" ht="53.25" customHeight="1" thickBot="1" x14ac:dyDescent="0.35">
      <c r="B11" s="277" t="s">
        <v>523</v>
      </c>
      <c r="C11" s="278"/>
      <c r="D11" s="278"/>
      <c r="E11" s="278"/>
      <c r="F11" s="278"/>
      <c r="G11" s="278"/>
      <c r="H11" s="278"/>
      <c r="I11" s="278"/>
      <c r="J11" s="278"/>
      <c r="K11" s="278"/>
      <c r="L11" s="278"/>
      <c r="M11" s="278"/>
      <c r="N11" s="278"/>
      <c r="O11" s="278"/>
      <c r="P11" s="278"/>
      <c r="Q11" s="278"/>
      <c r="R11" s="279"/>
    </row>
    <row r="12" spans="2:21" ht="53.25" customHeight="1" thickBot="1" x14ac:dyDescent="0.3">
      <c r="B12" s="285" t="s">
        <v>99</v>
      </c>
      <c r="C12" s="280" t="s">
        <v>47</v>
      </c>
      <c r="D12" s="280"/>
      <c r="E12" s="280" t="s">
        <v>54</v>
      </c>
      <c r="F12" s="280"/>
      <c r="G12" s="290" t="s">
        <v>98</v>
      </c>
      <c r="H12" s="291"/>
      <c r="I12" s="292"/>
      <c r="J12" s="281" t="s">
        <v>84</v>
      </c>
      <c r="K12" s="282"/>
      <c r="L12" s="282"/>
      <c r="M12" s="282"/>
      <c r="N12" s="282"/>
      <c r="O12" s="282"/>
      <c r="P12" s="282"/>
      <c r="Q12" s="283" t="s">
        <v>227</v>
      </c>
      <c r="R12" s="286" t="s">
        <v>537</v>
      </c>
    </row>
    <row r="13" spans="2:21" ht="80.25" customHeight="1" thickBot="1" x14ac:dyDescent="0.3">
      <c r="B13" s="285"/>
      <c r="C13" s="288" t="s">
        <v>49</v>
      </c>
      <c r="D13" s="288" t="s">
        <v>50</v>
      </c>
      <c r="E13" s="280" t="s">
        <v>51</v>
      </c>
      <c r="F13" s="280" t="s">
        <v>52</v>
      </c>
      <c r="G13" s="293"/>
      <c r="H13" s="294"/>
      <c r="I13" s="295"/>
      <c r="J13" s="281" t="s">
        <v>100</v>
      </c>
      <c r="K13" s="282"/>
      <c r="L13" s="296"/>
      <c r="M13" s="281" t="s">
        <v>85</v>
      </c>
      <c r="N13" s="297"/>
      <c r="O13" s="297"/>
      <c r="P13" s="297"/>
      <c r="Q13" s="284"/>
      <c r="R13" s="287"/>
      <c r="S13" s="7" t="s">
        <v>20</v>
      </c>
    </row>
    <row r="14" spans="2:21" ht="48.75" customHeight="1" thickBot="1" x14ac:dyDescent="0.3">
      <c r="B14" s="285"/>
      <c r="C14" s="289"/>
      <c r="D14" s="289"/>
      <c r="E14" s="280"/>
      <c r="F14" s="280"/>
      <c r="G14" s="38" t="s">
        <v>27</v>
      </c>
      <c r="H14" s="38" t="s">
        <v>28</v>
      </c>
      <c r="I14" s="38" t="s">
        <v>31</v>
      </c>
      <c r="J14" s="8" t="s">
        <v>27</v>
      </c>
      <c r="K14" s="9" t="s">
        <v>28</v>
      </c>
      <c r="L14" s="10" t="s">
        <v>29</v>
      </c>
      <c r="M14" s="8" t="s">
        <v>27</v>
      </c>
      <c r="N14" s="9" t="s">
        <v>28</v>
      </c>
      <c r="O14" s="10"/>
      <c r="P14" s="10" t="s">
        <v>30</v>
      </c>
      <c r="Q14" s="36"/>
      <c r="R14" s="36"/>
      <c r="S14" s="7"/>
    </row>
    <row r="15" spans="2:21" ht="81" customHeight="1" x14ac:dyDescent="0.25">
      <c r="B15" s="34" t="s">
        <v>524</v>
      </c>
      <c r="C15" s="1" t="s">
        <v>75</v>
      </c>
      <c r="D15" s="1" t="s">
        <v>96</v>
      </c>
      <c r="E15" s="3">
        <v>2026</v>
      </c>
      <c r="F15" s="3">
        <v>2028</v>
      </c>
      <c r="G15" s="37">
        <f>'Kostimi i Planit të Veprimit'!R65</f>
        <v>1040502624</v>
      </c>
      <c r="H15" s="37">
        <f>'Kostimi i Planit të Veprimit'!S65</f>
        <v>1158000</v>
      </c>
      <c r="I15" s="37">
        <f>'Kostimi i Planit të Veprimit'!T65</f>
        <v>1041660624</v>
      </c>
      <c r="J15" s="37">
        <f>'Kostimi i Planit të Veprimit'!U65</f>
        <v>1040502624</v>
      </c>
      <c r="K15" s="37">
        <f>'Kostimi i Planit të Veprimit'!V65</f>
        <v>1158000</v>
      </c>
      <c r="L15" s="37">
        <f>'Kostimi i Planit të Veprimit'!W65</f>
        <v>1041660624</v>
      </c>
      <c r="M15" s="37">
        <f>'Kostimi i Planit të Veprimit'!X65</f>
        <v>0</v>
      </c>
      <c r="N15" s="37">
        <f>'Kostimi i Planit të Veprimit'!Y65</f>
        <v>0</v>
      </c>
      <c r="O15" s="37">
        <f>'Kostimi i Planit të Veprimit'!Z65</f>
        <v>0</v>
      </c>
      <c r="P15" s="37">
        <f>'Kostimi i Planit të Veprimit'!AA65</f>
        <v>0</v>
      </c>
      <c r="Q15" s="37">
        <f>'Kostimi i Planit të Veprimit'!AB65</f>
        <v>0</v>
      </c>
      <c r="R15" s="35">
        <f>I15/93.1</f>
        <v>11188621.095596135</v>
      </c>
      <c r="S15" s="5">
        <v>529017000</v>
      </c>
    </row>
    <row r="16" spans="2:21" ht="79.5" customHeight="1" x14ac:dyDescent="0.25">
      <c r="B16" s="34" t="s">
        <v>112</v>
      </c>
      <c r="C16" s="1" t="s">
        <v>124</v>
      </c>
      <c r="D16" s="1" t="s">
        <v>76</v>
      </c>
      <c r="E16" s="3">
        <v>2026</v>
      </c>
      <c r="F16" s="3">
        <v>2028</v>
      </c>
      <c r="G16" s="37">
        <f>'Kostimi i Planit të Veprimit'!R76</f>
        <v>1240696519</v>
      </c>
      <c r="H16" s="37">
        <f>'Kostimi i Planit të Veprimit'!S76</f>
        <v>212956560</v>
      </c>
      <c r="I16" s="37">
        <f>'Kostimi i Planit të Veprimit'!T76</f>
        <v>1453653079</v>
      </c>
      <c r="J16" s="37">
        <f>'Kostimi i Planit të Veprimit'!U76</f>
        <v>1240696519</v>
      </c>
      <c r="K16" s="37">
        <f>'Kostimi i Planit të Veprimit'!V76</f>
        <v>212956560</v>
      </c>
      <c r="L16" s="37">
        <f>'Kostimi i Planit të Veprimit'!W76</f>
        <v>1453653079</v>
      </c>
      <c r="M16" s="37">
        <f>'Kostimi i Planit të Veprimit'!X76</f>
        <v>0</v>
      </c>
      <c r="N16" s="37">
        <f>'Kostimi i Planit të Veprimit'!Y76</f>
        <v>0</v>
      </c>
      <c r="O16" s="37">
        <f>'Kostimi i Planit të Veprimit'!Z76</f>
        <v>0</v>
      </c>
      <c r="P16" s="37">
        <f>'Kostimi i Planit të Veprimit'!AA76</f>
        <v>0</v>
      </c>
      <c r="Q16" s="37">
        <f>'Kostimi i Planit të Veprimit'!AB76</f>
        <v>0</v>
      </c>
      <c r="R16" s="35">
        <f t="shared" ref="R16:R23" si="2">I16/93.1</f>
        <v>15613889.140708916</v>
      </c>
      <c r="S16" s="5" t="s">
        <v>23</v>
      </c>
    </row>
    <row r="17" spans="2:19" ht="77.25" customHeight="1" x14ac:dyDescent="0.25">
      <c r="B17" s="34" t="s">
        <v>525</v>
      </c>
      <c r="C17" s="1" t="s">
        <v>70</v>
      </c>
      <c r="D17" s="1" t="s">
        <v>77</v>
      </c>
      <c r="E17" s="3">
        <v>2026</v>
      </c>
      <c r="F17" s="3">
        <v>2028</v>
      </c>
      <c r="G17" s="37">
        <f>'Kostimi i Planit të Veprimit'!R91</f>
        <v>2504589321</v>
      </c>
      <c r="H17" s="37">
        <f>'Kostimi i Planit të Veprimit'!S91</f>
        <v>0</v>
      </c>
      <c r="I17" s="37">
        <f>'Kostimi i Planit të Veprimit'!T91</f>
        <v>2504589321</v>
      </c>
      <c r="J17" s="37">
        <f>'Kostimi i Planit të Veprimit'!U91</f>
        <v>2502354321</v>
      </c>
      <c r="K17" s="37">
        <f>'Kostimi i Planit të Veprimit'!V91</f>
        <v>0</v>
      </c>
      <c r="L17" s="37">
        <f>'Kostimi i Planit të Veprimit'!W91</f>
        <v>2502354321</v>
      </c>
      <c r="M17" s="37">
        <f>'Kostimi i Planit të Veprimit'!X91</f>
        <v>2235000</v>
      </c>
      <c r="N17" s="37">
        <f>'Kostimi i Planit të Veprimit'!Y91</f>
        <v>0</v>
      </c>
      <c r="O17" s="37">
        <f>'Kostimi i Planit të Veprimit'!Z91</f>
        <v>0</v>
      </c>
      <c r="P17" s="37">
        <f>'Kostimi i Planit të Veprimit'!AA91</f>
        <v>2235000</v>
      </c>
      <c r="Q17" s="37">
        <f>'Kostimi i Planit të Veprimit'!AB91</f>
        <v>0</v>
      </c>
      <c r="R17" s="35">
        <f t="shared" si="2"/>
        <v>26902140.934479058</v>
      </c>
      <c r="S17" s="5">
        <v>0</v>
      </c>
    </row>
    <row r="18" spans="2:19" ht="67.5" customHeight="1" x14ac:dyDescent="0.25">
      <c r="B18" s="191" t="s">
        <v>526</v>
      </c>
      <c r="C18" s="192"/>
      <c r="D18" s="192"/>
      <c r="E18" s="3">
        <v>2026</v>
      </c>
      <c r="F18" s="3">
        <v>2028</v>
      </c>
      <c r="G18" s="37">
        <f>'Kostimi i Planit të Veprimit'!R110</f>
        <v>238522984</v>
      </c>
      <c r="H18" s="37">
        <f>'Kostimi i Planit të Veprimit'!S110</f>
        <v>0</v>
      </c>
      <c r="I18" s="37">
        <f>'Kostimi i Planit të Veprimit'!T110</f>
        <v>238522984</v>
      </c>
      <c r="J18" s="37">
        <f>'Kostimi i Planit të Veprimit'!U110</f>
        <v>238522984</v>
      </c>
      <c r="K18" s="37">
        <f>'Kostimi i Planit të Veprimit'!V110</f>
        <v>0</v>
      </c>
      <c r="L18" s="37">
        <f>'Kostimi i Planit të Veprimit'!W110</f>
        <v>238522984</v>
      </c>
      <c r="M18" s="37">
        <f>'Kostimi i Planit të Veprimit'!X110</f>
        <v>0</v>
      </c>
      <c r="N18" s="37">
        <f>'Kostimi i Planit të Veprimit'!Y110</f>
        <v>0</v>
      </c>
      <c r="O18" s="37">
        <f>'Kostimi i Planit të Veprimit'!Z110</f>
        <v>0</v>
      </c>
      <c r="P18" s="37">
        <f>'Kostimi i Planit të Veprimit'!AA110</f>
        <v>0</v>
      </c>
      <c r="Q18" s="37">
        <f>'Kostimi i Planit të Veprimit'!AB110</f>
        <v>0</v>
      </c>
      <c r="R18" s="35">
        <f t="shared" si="2"/>
        <v>2562008.4210526319</v>
      </c>
      <c r="S18" s="5"/>
    </row>
    <row r="19" spans="2:19" ht="77.25" customHeight="1" x14ac:dyDescent="0.25">
      <c r="B19" s="191" t="s">
        <v>527</v>
      </c>
      <c r="C19" s="192"/>
      <c r="D19" s="192"/>
      <c r="E19" s="3">
        <v>2026</v>
      </c>
      <c r="F19" s="3">
        <v>2028</v>
      </c>
      <c r="G19" s="37">
        <f>'Kostimi i Planit të Veprimit'!R127</f>
        <v>51423102</v>
      </c>
      <c r="H19" s="37">
        <f>'Kostimi i Planit të Veprimit'!S127</f>
        <v>3756857438</v>
      </c>
      <c r="I19" s="37">
        <f>'Kostimi i Planit të Veprimit'!T127</f>
        <v>3808280540</v>
      </c>
      <c r="J19" s="37">
        <f>'Kostimi i Planit të Veprimit'!U127</f>
        <v>51423102</v>
      </c>
      <c r="K19" s="37">
        <f>'Kostimi i Planit të Veprimit'!V127</f>
        <v>3667657438</v>
      </c>
      <c r="L19" s="37">
        <f>'Kostimi i Planit të Veprimit'!W127</f>
        <v>3719080540</v>
      </c>
      <c r="M19" s="37">
        <f>'Kostimi i Planit të Veprimit'!X127</f>
        <v>0</v>
      </c>
      <c r="N19" s="37">
        <f>'Kostimi i Planit të Veprimit'!Y127</f>
        <v>89200000</v>
      </c>
      <c r="O19" s="37">
        <f>'Kostimi i Planit të Veprimit'!Z127</f>
        <v>0</v>
      </c>
      <c r="P19" s="37">
        <f>'Kostimi i Planit të Veprimit'!AA127</f>
        <v>89200000</v>
      </c>
      <c r="Q19" s="37">
        <f>'Kostimi i Planit të Veprimit'!AB127</f>
        <v>0</v>
      </c>
      <c r="R19" s="35">
        <f t="shared" si="2"/>
        <v>40905268.958109565</v>
      </c>
      <c r="S19" s="5"/>
    </row>
    <row r="20" spans="2:19" ht="77.25" customHeight="1" x14ac:dyDescent="0.25">
      <c r="B20" s="191" t="s">
        <v>528</v>
      </c>
      <c r="C20" s="192"/>
      <c r="D20" s="192"/>
      <c r="E20" s="3">
        <v>2026</v>
      </c>
      <c r="F20" s="3">
        <v>2028</v>
      </c>
      <c r="G20" s="37">
        <f>'Kostimi i Planit të Veprimit'!R138</f>
        <v>81198040</v>
      </c>
      <c r="H20" s="37">
        <f>'Kostimi i Planit të Veprimit'!S138</f>
        <v>30118550000</v>
      </c>
      <c r="I20" s="37">
        <f>'Kostimi i Planit të Veprimit'!T138</f>
        <v>30199748040</v>
      </c>
      <c r="J20" s="37">
        <f>'Kostimi i Planit të Veprimit'!U138</f>
        <v>81198040</v>
      </c>
      <c r="K20" s="37">
        <f>'Kostimi i Planit të Veprimit'!V138</f>
        <v>1050000</v>
      </c>
      <c r="L20" s="37">
        <f>'Kostimi i Planit të Veprimit'!W138</f>
        <v>82248040</v>
      </c>
      <c r="M20" s="37">
        <f>'Kostimi i Planit të Veprimit'!X138</f>
        <v>0</v>
      </c>
      <c r="N20" s="37">
        <f>'Kostimi i Planit të Veprimit'!Y138</f>
        <v>30117500000</v>
      </c>
      <c r="O20" s="37">
        <f>'Kostimi i Planit të Veprimit'!Z138</f>
        <v>0</v>
      </c>
      <c r="P20" s="37">
        <f>'Kostimi i Planit të Veprimit'!AA138</f>
        <v>30117500000</v>
      </c>
      <c r="Q20" s="37">
        <f>'Kostimi i Planit të Veprimit'!AB138</f>
        <v>0</v>
      </c>
      <c r="R20" s="35">
        <f t="shared" si="2"/>
        <v>324379678.19548875</v>
      </c>
      <c r="S20" s="5"/>
    </row>
    <row r="21" spans="2:19" ht="77.25" customHeight="1" x14ac:dyDescent="0.25">
      <c r="B21" s="191" t="s">
        <v>113</v>
      </c>
      <c r="C21" s="192"/>
      <c r="D21" s="192"/>
      <c r="E21" s="3">
        <v>2026</v>
      </c>
      <c r="F21" s="3">
        <v>2028</v>
      </c>
      <c r="G21" s="37">
        <f>'Kostimi i Planit të Veprimit'!R156</f>
        <v>2208709039</v>
      </c>
      <c r="H21" s="37">
        <f>'Kostimi i Planit të Veprimit'!S156</f>
        <v>109000000</v>
      </c>
      <c r="I21" s="37">
        <f>'Kostimi i Planit të Veprimit'!T156</f>
        <v>2317709039</v>
      </c>
      <c r="J21" s="37">
        <f>'Kostimi i Planit të Veprimit'!U156</f>
        <v>2208709039</v>
      </c>
      <c r="K21" s="37">
        <f>'Kostimi i Planit të Veprimit'!V156</f>
        <v>59000000</v>
      </c>
      <c r="L21" s="37">
        <f>'Kostimi i Planit të Veprimit'!W156</f>
        <v>2267709039</v>
      </c>
      <c r="M21" s="37">
        <f>'Kostimi i Planit të Veprimit'!X156</f>
        <v>0</v>
      </c>
      <c r="N21" s="37">
        <f>'Kostimi i Planit të Veprimit'!Y156</f>
        <v>50000000</v>
      </c>
      <c r="O21" s="37">
        <f>'Kostimi i Planit të Veprimit'!Z156</f>
        <v>0</v>
      </c>
      <c r="P21" s="37">
        <f>'Kostimi i Planit të Veprimit'!AA156</f>
        <v>50000000</v>
      </c>
      <c r="Q21" s="37">
        <f>'Kostimi i Planit të Veprimit'!AB156</f>
        <v>0</v>
      </c>
      <c r="R21" s="35">
        <f t="shared" si="2"/>
        <v>24894833.931256715</v>
      </c>
      <c r="S21" s="5"/>
    </row>
    <row r="22" spans="2:19" ht="122.25" customHeight="1" x14ac:dyDescent="0.25">
      <c r="B22" s="191" t="s">
        <v>529</v>
      </c>
      <c r="C22" s="192"/>
      <c r="D22" s="192"/>
      <c r="E22" s="3">
        <v>2026</v>
      </c>
      <c r="F22" s="3">
        <v>2028</v>
      </c>
      <c r="G22" s="37">
        <f>'Kostimi i Planit të Veprimit'!R163</f>
        <v>40966554</v>
      </c>
      <c r="H22" s="37">
        <f>'Kostimi i Planit të Veprimit'!S163</f>
        <v>0</v>
      </c>
      <c r="I22" s="37">
        <f>'Kostimi i Planit të Veprimit'!T163</f>
        <v>40966554</v>
      </c>
      <c r="J22" s="37">
        <f>'Kostimi i Planit të Veprimit'!U163</f>
        <v>40966554</v>
      </c>
      <c r="K22" s="37">
        <f>'Kostimi i Planit të Veprimit'!V163</f>
        <v>0</v>
      </c>
      <c r="L22" s="37">
        <f>'Kostimi i Planit të Veprimit'!W163</f>
        <v>40966554</v>
      </c>
      <c r="M22" s="37">
        <f>'Kostimi i Planit të Veprimit'!X163</f>
        <v>0</v>
      </c>
      <c r="N22" s="37">
        <f>'Kostimi i Planit të Veprimit'!Y163</f>
        <v>0</v>
      </c>
      <c r="O22" s="37">
        <f>'Kostimi i Planit të Veprimit'!Z163</f>
        <v>0</v>
      </c>
      <c r="P22" s="37">
        <f>'Kostimi i Planit të Veprimit'!AA163</f>
        <v>0</v>
      </c>
      <c r="Q22" s="37">
        <f>'Kostimi i Planit të Veprimit'!AB163</f>
        <v>0</v>
      </c>
      <c r="R22" s="35">
        <f t="shared" si="2"/>
        <v>440027.432867884</v>
      </c>
      <c r="S22" s="5"/>
    </row>
    <row r="23" spans="2:19" ht="73.5" customHeight="1" x14ac:dyDescent="0.25">
      <c r="B23" s="191" t="s">
        <v>115</v>
      </c>
      <c r="C23" s="192"/>
      <c r="D23" s="192"/>
      <c r="E23" s="3">
        <v>2026</v>
      </c>
      <c r="F23" s="3">
        <v>2028</v>
      </c>
      <c r="G23" s="37">
        <f>'Kostimi i Planit të Veprimit'!R169</f>
        <v>391790883</v>
      </c>
      <c r="H23" s="37">
        <f>'Kostimi i Planit të Veprimit'!S169</f>
        <v>0</v>
      </c>
      <c r="I23" s="37">
        <f>'Kostimi i Planit të Veprimit'!T169</f>
        <v>391790883</v>
      </c>
      <c r="J23" s="37">
        <f>'Kostimi i Planit të Veprimit'!U169</f>
        <v>391790883</v>
      </c>
      <c r="K23" s="37">
        <f>'Kostimi i Planit të Veprimit'!V169</f>
        <v>0</v>
      </c>
      <c r="L23" s="37">
        <f>'Kostimi i Planit të Veprimit'!W169</f>
        <v>391790883</v>
      </c>
      <c r="M23" s="37">
        <f>'Kostimi i Planit të Veprimit'!X169</f>
        <v>0</v>
      </c>
      <c r="N23" s="37">
        <f>'Kostimi i Planit të Veprimit'!Y169</f>
        <v>0</v>
      </c>
      <c r="O23" s="37">
        <f>'Kostimi i Planit të Veprimit'!Z169</f>
        <v>0</v>
      </c>
      <c r="P23" s="37">
        <f>'Kostimi i Planit të Veprimit'!AA169</f>
        <v>0</v>
      </c>
      <c r="Q23" s="37">
        <f>'Kostimi i Planit të Veprimit'!AB169</f>
        <v>0</v>
      </c>
      <c r="R23" s="35">
        <f t="shared" si="2"/>
        <v>4208280.1611170787</v>
      </c>
      <c r="S23" s="5"/>
    </row>
    <row r="24" spans="2:19" ht="73.5" customHeight="1" thickBot="1" x14ac:dyDescent="0.3">
      <c r="B24" s="198" t="s">
        <v>530</v>
      </c>
      <c r="C24" s="196"/>
      <c r="D24" s="196"/>
      <c r="E24" s="196"/>
      <c r="F24" s="196"/>
      <c r="G24" s="197">
        <f>'Kostimi i Planit të Veprimit'!R170</f>
        <v>7798399066</v>
      </c>
      <c r="H24" s="197">
        <f>'Kostimi i Planit të Veprimit'!S170</f>
        <v>34198521998</v>
      </c>
      <c r="I24" s="197">
        <f>'Kostimi i Planit të Veprimit'!T170</f>
        <v>41996921064</v>
      </c>
      <c r="J24" s="197">
        <f>'Kostimi i Planit të Veprimit'!U170</f>
        <v>7796164066</v>
      </c>
      <c r="K24" s="197">
        <f>'Kostimi i Planit të Veprimit'!V170</f>
        <v>3941821998</v>
      </c>
      <c r="L24" s="197">
        <f>'Kostimi i Planit të Veprimit'!W170</f>
        <v>11737986064</v>
      </c>
      <c r="M24" s="197">
        <f>'Kostimi i Planit të Veprimit'!X170</f>
        <v>2235000</v>
      </c>
      <c r="N24" s="197">
        <f>'Kostimi i Planit të Veprimit'!Y170</f>
        <v>30256700000</v>
      </c>
      <c r="O24" s="197">
        <f>'Kostimi i Planit të Veprimit'!Z170</f>
        <v>0</v>
      </c>
      <c r="P24" s="197">
        <f>'Kostimi i Planit të Veprimit'!AA170</f>
        <v>30258935000</v>
      </c>
      <c r="Q24" s="197">
        <f>'Kostimi i Planit të Veprimit'!AB170</f>
        <v>0</v>
      </c>
      <c r="R24" s="201">
        <f>SUM(R15:R23)</f>
        <v>451094748.27067673</v>
      </c>
      <c r="S24" s="6">
        <v>535117000</v>
      </c>
    </row>
    <row r="25" spans="2:19" ht="48" customHeight="1" thickBot="1" x14ac:dyDescent="0.35">
      <c r="B25" s="277" t="s">
        <v>531</v>
      </c>
      <c r="C25" s="278"/>
      <c r="D25" s="278"/>
      <c r="E25" s="278"/>
      <c r="F25" s="278"/>
      <c r="G25" s="278"/>
      <c r="H25" s="278"/>
      <c r="I25" s="278"/>
      <c r="J25" s="278"/>
      <c r="K25" s="278"/>
      <c r="L25" s="278"/>
      <c r="M25" s="278"/>
      <c r="N25" s="278"/>
      <c r="O25" s="278"/>
      <c r="P25" s="278"/>
      <c r="Q25" s="278"/>
      <c r="R25" s="279"/>
    </row>
    <row r="26" spans="2:19" ht="69" customHeight="1" thickBot="1" x14ac:dyDescent="0.3">
      <c r="B26" s="285" t="s">
        <v>99</v>
      </c>
      <c r="C26" s="280" t="s">
        <v>47</v>
      </c>
      <c r="D26" s="280"/>
      <c r="E26" s="280" t="s">
        <v>54</v>
      </c>
      <c r="F26" s="280"/>
      <c r="G26" s="290" t="s">
        <v>98</v>
      </c>
      <c r="H26" s="291"/>
      <c r="I26" s="292"/>
      <c r="J26" s="281" t="s">
        <v>84</v>
      </c>
      <c r="K26" s="282"/>
      <c r="L26" s="282"/>
      <c r="M26" s="282"/>
      <c r="N26" s="282"/>
      <c r="O26" s="282"/>
      <c r="P26" s="282"/>
      <c r="Q26" s="283" t="s">
        <v>534</v>
      </c>
      <c r="R26" s="286" t="s">
        <v>537</v>
      </c>
    </row>
    <row r="27" spans="2:19" ht="89.25" customHeight="1" thickBot="1" x14ac:dyDescent="0.3">
      <c r="B27" s="285"/>
      <c r="C27" s="288" t="s">
        <v>49</v>
      </c>
      <c r="D27" s="288" t="s">
        <v>50</v>
      </c>
      <c r="E27" s="280" t="s">
        <v>51</v>
      </c>
      <c r="F27" s="280" t="s">
        <v>52</v>
      </c>
      <c r="G27" s="293"/>
      <c r="H27" s="294"/>
      <c r="I27" s="295"/>
      <c r="J27" s="281" t="s">
        <v>533</v>
      </c>
      <c r="K27" s="282"/>
      <c r="L27" s="296"/>
      <c r="M27" s="281" t="s">
        <v>85</v>
      </c>
      <c r="N27" s="297"/>
      <c r="O27" s="297"/>
      <c r="P27" s="297"/>
      <c r="Q27" s="284"/>
      <c r="R27" s="287"/>
      <c r="S27" s="7" t="s">
        <v>20</v>
      </c>
    </row>
    <row r="28" spans="2:19" ht="52.5" customHeight="1" thickBot="1" x14ac:dyDescent="0.3">
      <c r="B28" s="285"/>
      <c r="C28" s="289"/>
      <c r="D28" s="289"/>
      <c r="E28" s="280"/>
      <c r="F28" s="280"/>
      <c r="G28" s="38" t="s">
        <v>27</v>
      </c>
      <c r="H28" s="38" t="s">
        <v>28</v>
      </c>
      <c r="I28" s="38" t="s">
        <v>31</v>
      </c>
      <c r="J28" s="8" t="s">
        <v>27</v>
      </c>
      <c r="K28" s="9" t="s">
        <v>28</v>
      </c>
      <c r="L28" s="10" t="s">
        <v>29</v>
      </c>
      <c r="M28" s="8" t="s">
        <v>27</v>
      </c>
      <c r="N28" s="9" t="s">
        <v>28</v>
      </c>
      <c r="O28" s="10"/>
      <c r="P28" s="10" t="s">
        <v>30</v>
      </c>
      <c r="Q28" s="36"/>
      <c r="R28" s="36"/>
      <c r="S28" s="7"/>
    </row>
    <row r="29" spans="2:19" ht="101.25" customHeight="1" x14ac:dyDescent="0.25">
      <c r="B29" s="34" t="s">
        <v>114</v>
      </c>
      <c r="C29" s="2" t="s">
        <v>60</v>
      </c>
      <c r="D29" s="4" t="s">
        <v>127</v>
      </c>
      <c r="E29" s="3">
        <v>2026</v>
      </c>
      <c r="F29" s="3">
        <v>2028</v>
      </c>
      <c r="G29" s="37">
        <f>'Kostimi i Planit të Veprimit'!R186</f>
        <v>636293124</v>
      </c>
      <c r="H29" s="37">
        <f>'Kostimi i Planit të Veprimit'!S186</f>
        <v>0</v>
      </c>
      <c r="I29" s="37">
        <f>'Kostimi i Planit të Veprimit'!T186</f>
        <v>636293124</v>
      </c>
      <c r="J29" s="37">
        <f>'Kostimi i Planit të Veprimit'!U186</f>
        <v>636293124</v>
      </c>
      <c r="K29" s="37">
        <f>'Kostimi i Planit të Veprimit'!V186</f>
        <v>0</v>
      </c>
      <c r="L29" s="37">
        <f>'Kostimi i Planit të Veprimit'!W186</f>
        <v>636293124</v>
      </c>
      <c r="M29" s="37">
        <f>'Kostimi i Planit të Veprimit'!X186</f>
        <v>0</v>
      </c>
      <c r="N29" s="37">
        <f>'Kostimi i Planit të Veprimit'!Y186</f>
        <v>0</v>
      </c>
      <c r="O29" s="37">
        <f>'Kostimi i Planit të Veprimit'!Z186</f>
        <v>0</v>
      </c>
      <c r="P29" s="37">
        <f>'Kostimi i Planit të Veprimit'!AA186</f>
        <v>0</v>
      </c>
      <c r="Q29" s="37">
        <f>'Kostimi i Planit të Veprimit'!AB186</f>
        <v>0</v>
      </c>
      <c r="R29" s="35">
        <f t="shared" ref="R29:R30" si="3">I29/93.1</f>
        <v>6834512.6100966707</v>
      </c>
      <c r="S29" s="5" t="s">
        <v>26</v>
      </c>
    </row>
    <row r="30" spans="2:19" ht="100.5" customHeight="1" x14ac:dyDescent="0.25">
      <c r="B30" s="55" t="s">
        <v>116</v>
      </c>
      <c r="C30" s="54" t="s">
        <v>125</v>
      </c>
      <c r="D30" s="1" t="s">
        <v>126</v>
      </c>
      <c r="E30" s="3">
        <v>2026</v>
      </c>
      <c r="F30" s="3">
        <v>2028</v>
      </c>
      <c r="G30" s="11">
        <f>'Kostimi i Planit të Veprimit'!R191</f>
        <v>309000000</v>
      </c>
      <c r="H30" s="11">
        <f>'Kostimi i Planit të Veprimit'!S191</f>
        <v>0</v>
      </c>
      <c r="I30" s="11">
        <f>'Kostimi i Planit të Veprimit'!T191</f>
        <v>309000000</v>
      </c>
      <c r="J30" s="11">
        <f>'Kostimi i Planit të Veprimit'!U191</f>
        <v>309000000</v>
      </c>
      <c r="K30" s="11">
        <f>'Kostimi i Planit të Veprimit'!V191</f>
        <v>0</v>
      </c>
      <c r="L30" s="11">
        <f>'Kostimi i Planit të Veprimit'!W191</f>
        <v>309000000</v>
      </c>
      <c r="M30" s="11">
        <f>'Kostimi i Planit të Veprimit'!X191</f>
        <v>0</v>
      </c>
      <c r="N30" s="11">
        <f>'Kostimi i Planit të Veprimit'!Y191</f>
        <v>0</v>
      </c>
      <c r="O30" s="11">
        <f>'Kostimi i Planit të Veprimit'!Z191</f>
        <v>0</v>
      </c>
      <c r="P30" s="11">
        <f>'Kostimi i Planit të Veprimit'!AA191</f>
        <v>0</v>
      </c>
      <c r="Q30" s="11">
        <f>'Kostimi i Planit të Veprimit'!AB191</f>
        <v>0</v>
      </c>
      <c r="R30" s="35">
        <f t="shared" si="3"/>
        <v>3319011.8152524168</v>
      </c>
      <c r="S30" s="5" t="s">
        <v>26</v>
      </c>
    </row>
    <row r="31" spans="2:19" ht="47.25" customHeight="1" thickBot="1" x14ac:dyDescent="0.3">
      <c r="B31" s="195" t="s">
        <v>86</v>
      </c>
      <c r="C31" s="196"/>
      <c r="D31" s="196"/>
      <c r="E31" s="196"/>
      <c r="F31" s="196"/>
      <c r="G31" s="197">
        <f>'Kostimi i Planit të Veprimit'!R192</f>
        <v>945293124</v>
      </c>
      <c r="H31" s="197">
        <f>'Kostimi i Planit të Veprimit'!S192</f>
        <v>0</v>
      </c>
      <c r="I31" s="197">
        <f>'Kostimi i Planit të Veprimit'!T192</f>
        <v>945293124</v>
      </c>
      <c r="J31" s="197">
        <f>'Kostimi i Planit të Veprimit'!U192</f>
        <v>945293124</v>
      </c>
      <c r="K31" s="197">
        <f>'Kostimi i Planit të Veprimit'!V192</f>
        <v>0</v>
      </c>
      <c r="L31" s="197">
        <f>'Kostimi i Planit të Veprimit'!W192</f>
        <v>945293124</v>
      </c>
      <c r="M31" s="197">
        <f>'Kostimi i Planit të Veprimit'!X192</f>
        <v>0</v>
      </c>
      <c r="N31" s="197">
        <f>'Kostimi i Planit të Veprimit'!Y192</f>
        <v>0</v>
      </c>
      <c r="O31" s="197">
        <f>'Kostimi i Planit të Veprimit'!Z192</f>
        <v>0</v>
      </c>
      <c r="P31" s="197">
        <f>'Kostimi i Planit të Veprimit'!AA192</f>
        <v>0</v>
      </c>
      <c r="Q31" s="197">
        <f>'Kostimi i Planit të Veprimit'!AB192</f>
        <v>0</v>
      </c>
      <c r="R31" s="13">
        <f>SUM(R29:R30)</f>
        <v>10153524.425349087</v>
      </c>
      <c r="S31" s="6">
        <v>0</v>
      </c>
    </row>
    <row r="32" spans="2:19" ht="57" customHeight="1" thickBot="1" x14ac:dyDescent="0.3">
      <c r="B32" s="39" t="s">
        <v>101</v>
      </c>
      <c r="C32" s="14"/>
      <c r="D32" s="14"/>
      <c r="E32" s="14"/>
      <c r="F32" s="14"/>
      <c r="G32" s="15">
        <f>'Kostimi i Planit të Veprimit'!R193</f>
        <v>21424885339</v>
      </c>
      <c r="H32" s="15">
        <f>'Kostimi i Planit të Veprimit'!S193</f>
        <v>34666808998</v>
      </c>
      <c r="I32" s="15">
        <f>'Kostimi i Planit të Veprimit'!T193</f>
        <v>56091694337</v>
      </c>
      <c r="J32" s="15">
        <f>'Kostimi i Planit të Veprimit'!U193</f>
        <v>21416650339</v>
      </c>
      <c r="K32" s="15">
        <f>'Kostimi i Planit të Veprimit'!V193</f>
        <v>4410108998</v>
      </c>
      <c r="L32" s="15">
        <f>'Kostimi i Planit të Veprimit'!W193</f>
        <v>25826759337</v>
      </c>
      <c r="M32" s="15">
        <f>'Kostimi i Planit të Veprimit'!X193</f>
        <v>8235000</v>
      </c>
      <c r="N32" s="15">
        <f>'Kostimi i Planit të Veprimit'!Y193</f>
        <v>30256700000</v>
      </c>
      <c r="O32" s="15">
        <f>'Kostimi i Planit të Veprimit'!Z193</f>
        <v>0</v>
      </c>
      <c r="P32" s="15">
        <f>'Kostimi i Planit të Veprimit'!AA193</f>
        <v>30264935000</v>
      </c>
      <c r="Q32" s="15">
        <f>'Kostimi i Planit të Veprimit'!AB193</f>
        <v>0</v>
      </c>
      <c r="R32" s="15">
        <f>R10+R24+R31</f>
        <v>602488660.9774437</v>
      </c>
      <c r="S32" s="15">
        <f t="shared" ref="S32" si="4">S10+S24+S31</f>
        <v>1647937000</v>
      </c>
    </row>
    <row r="35" spans="6:21" s="41" customFormat="1" ht="43.5" customHeight="1" x14ac:dyDescent="0.25">
      <c r="G35" s="47"/>
      <c r="H35" s="47"/>
      <c r="I35" s="47"/>
      <c r="J35" s="48"/>
      <c r="K35" s="48" t="s">
        <v>38</v>
      </c>
      <c r="L35" s="48" t="s">
        <v>39</v>
      </c>
      <c r="M35" s="48" t="s">
        <v>110</v>
      </c>
      <c r="N35" s="53" t="s">
        <v>111</v>
      </c>
      <c r="O35" s="53"/>
      <c r="P35" s="47"/>
      <c r="Q35" s="47"/>
      <c r="R35" s="47"/>
      <c r="T35" s="43"/>
      <c r="U35" s="43"/>
    </row>
    <row r="36" spans="6:21" s="41" customFormat="1" ht="45" customHeight="1" x14ac:dyDescent="0.25">
      <c r="G36" s="49" t="s">
        <v>108</v>
      </c>
      <c r="H36" s="50">
        <f>I32</f>
        <v>56091694337</v>
      </c>
      <c r="I36" s="104" t="s">
        <v>111</v>
      </c>
      <c r="J36" s="48" t="s">
        <v>35</v>
      </c>
      <c r="K36" s="48">
        <f>G10</f>
        <v>12681193149</v>
      </c>
      <c r="L36" s="48">
        <f>H10</f>
        <v>468287000</v>
      </c>
      <c r="M36" s="48">
        <f>K36+L36</f>
        <v>13149480149</v>
      </c>
      <c r="N36" s="52">
        <f>M36/H36*100</f>
        <v>23.442829289480301</v>
      </c>
      <c r="O36" s="52"/>
      <c r="P36" s="47"/>
      <c r="Q36" s="47"/>
      <c r="R36" s="47"/>
      <c r="T36" s="43"/>
      <c r="U36" s="43"/>
    </row>
    <row r="37" spans="6:21" s="41" customFormat="1" ht="46.5" customHeight="1" x14ac:dyDescent="0.25">
      <c r="G37" s="49" t="s">
        <v>489</v>
      </c>
      <c r="H37" s="50">
        <f>L32</f>
        <v>25826759337</v>
      </c>
      <c r="I37" s="105">
        <f>H37/H36*100</f>
        <v>46.043821001077852</v>
      </c>
      <c r="J37" s="48" t="s">
        <v>36</v>
      </c>
      <c r="K37" s="48">
        <f>G24</f>
        <v>7798399066</v>
      </c>
      <c r="L37" s="48">
        <f>H24</f>
        <v>34198521998</v>
      </c>
      <c r="M37" s="48">
        <f>K37+L37</f>
        <v>41996921064</v>
      </c>
      <c r="N37" s="52">
        <f>M37/H36*100</f>
        <v>74.871906724160752</v>
      </c>
      <c r="O37" s="52"/>
      <c r="P37" s="47"/>
      <c r="Q37" s="47"/>
      <c r="R37" s="47"/>
      <c r="T37" s="43"/>
      <c r="U37" s="43"/>
    </row>
    <row r="38" spans="6:21" s="41" customFormat="1" ht="45.75" customHeight="1" x14ac:dyDescent="0.25">
      <c r="F38" s="43"/>
      <c r="G38" s="49" t="s">
        <v>109</v>
      </c>
      <c r="H38" s="50">
        <f>P32</f>
        <v>30264935000</v>
      </c>
      <c r="I38" s="105">
        <f>H38/H36*100</f>
        <v>53.956178998922155</v>
      </c>
      <c r="J38" s="48" t="s">
        <v>37</v>
      </c>
      <c r="K38" s="48">
        <f>G31</f>
        <v>945293124</v>
      </c>
      <c r="L38" s="48">
        <f>H31</f>
        <v>0</v>
      </c>
      <c r="M38" s="48">
        <f>K38+L38</f>
        <v>945293124</v>
      </c>
      <c r="N38" s="52">
        <f>M38/H36*100</f>
        <v>1.6852639863589436</v>
      </c>
      <c r="O38" s="52"/>
      <c r="P38" s="47"/>
      <c r="Q38" s="47"/>
      <c r="R38" s="47"/>
      <c r="T38" s="43"/>
      <c r="U38" s="43"/>
    </row>
    <row r="39" spans="6:21" s="41" customFormat="1" ht="43.5" customHeight="1" x14ac:dyDescent="0.25">
      <c r="G39" s="49" t="s">
        <v>490</v>
      </c>
      <c r="H39" s="50">
        <f>H36-H37-H38</f>
        <v>0</v>
      </c>
      <c r="I39" s="105">
        <f>H39/H36*100</f>
        <v>0</v>
      </c>
      <c r="J39" s="47"/>
      <c r="K39" s="47"/>
      <c r="L39" s="47"/>
      <c r="M39" s="47"/>
      <c r="P39" s="43"/>
      <c r="Q39" s="43"/>
    </row>
    <row r="40" spans="6:21" x14ac:dyDescent="0.25">
      <c r="I40" s="106"/>
      <c r="N40"/>
      <c r="O40"/>
      <c r="P40" s="16"/>
      <c r="Q40" s="16"/>
      <c r="R40"/>
      <c r="T40"/>
      <c r="U40"/>
    </row>
    <row r="41" spans="6:21" ht="31.5" customHeight="1" x14ac:dyDescent="0.25">
      <c r="I41" s="106" t="s">
        <v>111</v>
      </c>
      <c r="J41" s="106"/>
      <c r="K41" s="107" t="s">
        <v>228</v>
      </c>
      <c r="L41" s="107" t="s">
        <v>229</v>
      </c>
    </row>
    <row r="42" spans="6:21" s="41" customFormat="1" ht="39" customHeight="1" x14ac:dyDescent="0.25">
      <c r="G42" s="51" t="s">
        <v>32</v>
      </c>
      <c r="H42" s="51">
        <f>G32</f>
        <v>21424885339</v>
      </c>
      <c r="I42" s="105">
        <f>H42/H44*100</f>
        <v>38.196181435131678</v>
      </c>
      <c r="J42" s="106" t="s">
        <v>230</v>
      </c>
      <c r="K42" s="109">
        <f>H36</f>
        <v>56091694337</v>
      </c>
      <c r="L42" s="109">
        <f>K42/93.1</f>
        <v>602488660.9774437</v>
      </c>
      <c r="M42" s="47"/>
      <c r="N42" s="47"/>
      <c r="O42" s="47"/>
      <c r="P42" s="47"/>
      <c r="Q42" s="47"/>
      <c r="R42" s="47"/>
      <c r="T42" s="43"/>
      <c r="U42" s="43"/>
    </row>
    <row r="43" spans="6:21" s="41" customFormat="1" ht="39" customHeight="1" x14ac:dyDescent="0.25">
      <c r="G43" s="51" t="s">
        <v>33</v>
      </c>
      <c r="H43" s="51">
        <f>H32</f>
        <v>34666808998</v>
      </c>
      <c r="I43" s="105">
        <f>H43/H44*100</f>
        <v>61.803818564868315</v>
      </c>
      <c r="J43" s="52" t="s">
        <v>231</v>
      </c>
      <c r="K43" s="108">
        <f>H37</f>
        <v>25826759337</v>
      </c>
      <c r="L43" s="108">
        <f>K43/93.1</f>
        <v>277408800.6122449</v>
      </c>
      <c r="M43" s="47"/>
      <c r="N43" s="47"/>
      <c r="O43" s="47"/>
      <c r="P43" s="47"/>
      <c r="Q43" s="47"/>
      <c r="R43" s="47"/>
      <c r="T43" s="43"/>
      <c r="U43" s="43"/>
    </row>
    <row r="44" spans="6:21" s="41" customFormat="1" ht="39" customHeight="1" x14ac:dyDescent="0.25">
      <c r="G44" s="51" t="s">
        <v>34</v>
      </c>
      <c r="H44" s="51">
        <f>I32</f>
        <v>56091694337</v>
      </c>
      <c r="I44" s="47"/>
      <c r="J44" s="52" t="s">
        <v>232</v>
      </c>
      <c r="K44" s="108">
        <f>H38</f>
        <v>30264935000</v>
      </c>
      <c r="L44" s="108">
        <f>K44/93.1</f>
        <v>325079860.36519873</v>
      </c>
      <c r="M44" s="47"/>
      <c r="N44" s="47"/>
      <c r="O44" s="47"/>
      <c r="P44" s="47"/>
      <c r="Q44" s="47"/>
      <c r="R44" s="47"/>
      <c r="T44" s="43"/>
      <c r="U44" s="43"/>
    </row>
    <row r="45" spans="6:21" ht="31.5" customHeight="1" x14ac:dyDescent="0.25">
      <c r="J45" s="106" t="s">
        <v>233</v>
      </c>
      <c r="K45" s="107">
        <f>H42</f>
        <v>21424885339</v>
      </c>
      <c r="L45" s="108">
        <f>K45/93.1</f>
        <v>230127662.07303977</v>
      </c>
    </row>
    <row r="46" spans="6:21" ht="31.5" customHeight="1" x14ac:dyDescent="0.25">
      <c r="J46" s="106" t="s">
        <v>28</v>
      </c>
      <c r="K46" s="107">
        <f>H43</f>
        <v>34666808998</v>
      </c>
      <c r="L46" s="108">
        <f>K46/93.1</f>
        <v>372360998.90440387</v>
      </c>
    </row>
    <row r="47" spans="6:21" ht="31.5" customHeight="1" x14ac:dyDescent="0.25"/>
  </sheetData>
  <mergeCells count="42">
    <mergeCell ref="E2:F2"/>
    <mergeCell ref="B1:R1"/>
    <mergeCell ref="C2:D2"/>
    <mergeCell ref="J2:P2"/>
    <mergeCell ref="Q2:Q3"/>
    <mergeCell ref="J3:L3"/>
    <mergeCell ref="M3:P3"/>
    <mergeCell ref="G2:I3"/>
    <mergeCell ref="B2:B4"/>
    <mergeCell ref="R2:R3"/>
    <mergeCell ref="C3:C4"/>
    <mergeCell ref="D3:D4"/>
    <mergeCell ref="E3:E4"/>
    <mergeCell ref="F3:F4"/>
    <mergeCell ref="B11:R11"/>
    <mergeCell ref="C12:D12"/>
    <mergeCell ref="E12:F12"/>
    <mergeCell ref="J12:P12"/>
    <mergeCell ref="Q12:Q13"/>
    <mergeCell ref="J13:L13"/>
    <mergeCell ref="M13:P13"/>
    <mergeCell ref="G12:I13"/>
    <mergeCell ref="B12:B14"/>
    <mergeCell ref="R12:R13"/>
    <mergeCell ref="C13:C14"/>
    <mergeCell ref="D13:D14"/>
    <mergeCell ref="E13:E14"/>
    <mergeCell ref="F13:F14"/>
    <mergeCell ref="B25:R25"/>
    <mergeCell ref="C26:D26"/>
    <mergeCell ref="E26:F26"/>
    <mergeCell ref="J26:P26"/>
    <mergeCell ref="Q26:Q27"/>
    <mergeCell ref="B26:B28"/>
    <mergeCell ref="R26:R27"/>
    <mergeCell ref="C27:C28"/>
    <mergeCell ref="D27:D28"/>
    <mergeCell ref="E27:E28"/>
    <mergeCell ref="F27:F28"/>
    <mergeCell ref="G26:I27"/>
    <mergeCell ref="J27:L27"/>
    <mergeCell ref="M27:P27"/>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15"/>
  <sheetViews>
    <sheetView workbookViewId="0">
      <selection activeCell="A2" sqref="A2:F13"/>
    </sheetView>
  </sheetViews>
  <sheetFormatPr defaultRowHeight="15" x14ac:dyDescent="0.25"/>
  <cols>
    <col min="1" max="1" width="14.5703125" customWidth="1"/>
    <col min="2" max="2" width="13.42578125" customWidth="1"/>
    <col min="3" max="3" width="14.5703125" customWidth="1"/>
    <col min="4" max="4" width="13.42578125" customWidth="1"/>
    <col min="5" max="5" width="14.42578125" customWidth="1"/>
    <col min="6" max="6" width="13.5703125" customWidth="1"/>
    <col min="7" max="7" width="7.5703125" customWidth="1"/>
    <col min="8" max="8" width="7.85546875" customWidth="1"/>
  </cols>
  <sheetData>
    <row r="1" spans="1:7" ht="31.5" customHeight="1" thickBot="1" x14ac:dyDescent="0.3">
      <c r="A1" s="298" t="s">
        <v>103</v>
      </c>
      <c r="B1" s="298"/>
      <c r="C1" s="298"/>
      <c r="D1" s="298"/>
      <c r="E1" s="298"/>
      <c r="F1" s="298"/>
    </row>
    <row r="2" spans="1:7" ht="24" x14ac:dyDescent="0.25">
      <c r="A2" s="301" t="s">
        <v>102</v>
      </c>
      <c r="B2" s="304" t="s">
        <v>104</v>
      </c>
      <c r="C2" s="40" t="s">
        <v>105</v>
      </c>
      <c r="D2" s="40" t="s">
        <v>106</v>
      </c>
      <c r="E2" s="40" t="s">
        <v>106</v>
      </c>
      <c r="F2" s="26" t="s">
        <v>107</v>
      </c>
    </row>
    <row r="3" spans="1:7" ht="24" x14ac:dyDescent="0.25">
      <c r="A3" s="302"/>
      <c r="B3" s="305"/>
      <c r="C3" s="27" t="s">
        <v>541</v>
      </c>
      <c r="D3" s="27" t="s">
        <v>489</v>
      </c>
      <c r="E3" s="27" t="s">
        <v>489</v>
      </c>
      <c r="F3" s="28" t="s">
        <v>222</v>
      </c>
    </row>
    <row r="4" spans="1:7" ht="10.5" customHeight="1" thickBot="1" x14ac:dyDescent="0.3">
      <c r="A4" s="303"/>
      <c r="B4" s="306"/>
      <c r="C4" s="17"/>
      <c r="D4" s="18" t="s">
        <v>539</v>
      </c>
      <c r="E4" s="18" t="s">
        <v>540</v>
      </c>
      <c r="F4" s="29"/>
    </row>
    <row r="5" spans="1:7" ht="26.25" customHeight="1" thickBot="1" x14ac:dyDescent="0.3">
      <c r="A5" s="307" t="s">
        <v>35</v>
      </c>
      <c r="B5" s="19" t="s">
        <v>27</v>
      </c>
      <c r="C5" s="20">
        <f>'Totali i Qëllimit të Politikav '!G10</f>
        <v>12681193149</v>
      </c>
      <c r="D5" s="20">
        <f>'Totali i Qëllimit të Politikav '!J10</f>
        <v>12675193149</v>
      </c>
      <c r="E5" s="20">
        <f>'Totali i Qëllimit të Politikav '!M10</f>
        <v>6000000</v>
      </c>
      <c r="F5" s="299">
        <f>(C5-D5-E5)+(C6-D6-E6)</f>
        <v>0</v>
      </c>
    </row>
    <row r="6" spans="1:7" ht="24.75" customHeight="1" thickBot="1" x14ac:dyDescent="0.3">
      <c r="A6" s="308"/>
      <c r="B6" s="21" t="s">
        <v>28</v>
      </c>
      <c r="C6" s="22">
        <f>'Totali i Qëllimit të Politikav '!H10</f>
        <v>468287000</v>
      </c>
      <c r="D6" s="22">
        <f>'Totali i Qëllimit të Politikav '!K10</f>
        <v>468287000</v>
      </c>
      <c r="E6" s="20">
        <f>'Totali i Qëllimit të Politikav '!N10</f>
        <v>0</v>
      </c>
      <c r="F6" s="300"/>
    </row>
    <row r="7" spans="1:7" ht="25.5" customHeight="1" thickBot="1" x14ac:dyDescent="0.3">
      <c r="A7" s="309" t="s">
        <v>36</v>
      </c>
      <c r="B7" s="19" t="s">
        <v>27</v>
      </c>
      <c r="C7" s="20">
        <f>'Totali i Qëllimit të Politikav '!G24</f>
        <v>7798399066</v>
      </c>
      <c r="D7" s="20">
        <f>'Totali i Qëllimit të Politikav '!J24</f>
        <v>7796164066</v>
      </c>
      <c r="E7" s="20">
        <f>'Totali i Qëllimit të Politikav '!M24</f>
        <v>2235000</v>
      </c>
      <c r="F7" s="299">
        <f>(C7-D7-E7)+(C8-D8-E8)</f>
        <v>0</v>
      </c>
      <c r="G7" s="16"/>
    </row>
    <row r="8" spans="1:7" ht="25.5" customHeight="1" thickBot="1" x14ac:dyDescent="0.3">
      <c r="A8" s="308"/>
      <c r="B8" s="21" t="s">
        <v>28</v>
      </c>
      <c r="C8" s="22">
        <f>'Totali i Qëllimit të Politikav '!H24</f>
        <v>34198521998</v>
      </c>
      <c r="D8" s="22">
        <f>'Totali i Qëllimit të Politikav '!K24</f>
        <v>3941821998</v>
      </c>
      <c r="E8" s="22">
        <f>'Totali i Qëllimit të Politikav '!N24</f>
        <v>30256700000</v>
      </c>
      <c r="F8" s="300"/>
    </row>
    <row r="9" spans="1:7" ht="22.5" customHeight="1" thickBot="1" x14ac:dyDescent="0.3">
      <c r="A9" s="309" t="s">
        <v>37</v>
      </c>
      <c r="B9" s="19" t="s">
        <v>27</v>
      </c>
      <c r="C9" s="20">
        <f>'Totali i Qëllimit të Politikav '!G31</f>
        <v>945293124</v>
      </c>
      <c r="D9" s="20">
        <f>'Totali i Qëllimit të Politikav '!J31</f>
        <v>945293124</v>
      </c>
      <c r="E9" s="20">
        <f>'Totali i Qëllimit të Politikav '!M31</f>
        <v>0</v>
      </c>
      <c r="F9" s="299">
        <f>(C9-D9-E9)+(C10-D10-E10)</f>
        <v>0</v>
      </c>
      <c r="G9" s="25"/>
    </row>
    <row r="10" spans="1:7" ht="21.75" customHeight="1" thickBot="1" x14ac:dyDescent="0.3">
      <c r="A10" s="308"/>
      <c r="B10" s="21" t="s">
        <v>28</v>
      </c>
      <c r="C10" s="22">
        <f>'Totali i Qëllimit të Politikav '!H31</f>
        <v>0</v>
      </c>
      <c r="D10" s="22">
        <f>'Totali i Qëllimit të Politikav '!K31</f>
        <v>0</v>
      </c>
      <c r="E10" s="22">
        <f>'Totali i Qëllimit të Politikav '!N31</f>
        <v>0</v>
      </c>
      <c r="F10" s="300"/>
    </row>
    <row r="11" spans="1:7" ht="28.5" customHeight="1" thickBot="1" x14ac:dyDescent="0.3">
      <c r="A11" s="30" t="s">
        <v>42</v>
      </c>
      <c r="B11" s="23"/>
      <c r="C11" s="24">
        <f>SUM(C5:C10)</f>
        <v>56091694337</v>
      </c>
      <c r="D11" s="24">
        <f t="shared" ref="D11" si="0">SUM(D5:D10)</f>
        <v>25826759337</v>
      </c>
      <c r="E11" s="24">
        <f>SUM(E5:E10)</f>
        <v>30264935000</v>
      </c>
      <c r="F11" s="31">
        <f>SUM(F5:F10)</f>
        <v>0</v>
      </c>
    </row>
    <row r="12" spans="1:7" ht="14.25" customHeight="1" x14ac:dyDescent="0.25">
      <c r="A12" s="32" t="s">
        <v>43</v>
      </c>
      <c r="B12" s="310"/>
      <c r="C12" s="312">
        <f>C11/93.1</f>
        <v>602488660.9774437</v>
      </c>
      <c r="D12" s="312">
        <f>D11/93.1</f>
        <v>277408800.6122449</v>
      </c>
      <c r="E12" s="312">
        <f>E11/93.1</f>
        <v>325079860.36519873</v>
      </c>
      <c r="F12" s="312">
        <f>F11/125</f>
        <v>0</v>
      </c>
    </row>
    <row r="13" spans="1:7" ht="21" customHeight="1" thickBot="1" x14ac:dyDescent="0.3">
      <c r="A13" s="33" t="s">
        <v>538</v>
      </c>
      <c r="B13" s="311"/>
      <c r="C13" s="313"/>
      <c r="D13" s="313"/>
      <c r="E13" s="313"/>
      <c r="F13" s="313"/>
    </row>
    <row r="15" spans="1:7" x14ac:dyDescent="0.25">
      <c r="E15" s="16"/>
    </row>
  </sheetData>
  <mergeCells count="14">
    <mergeCell ref="A9:A10"/>
    <mergeCell ref="B12:B13"/>
    <mergeCell ref="C12:C13"/>
    <mergeCell ref="E12:E13"/>
    <mergeCell ref="F12:F13"/>
    <mergeCell ref="F9:F10"/>
    <mergeCell ref="D12:D13"/>
    <mergeCell ref="A1:F1"/>
    <mergeCell ref="F7:F8"/>
    <mergeCell ref="A2:A4"/>
    <mergeCell ref="B2:B4"/>
    <mergeCell ref="A5:A6"/>
    <mergeCell ref="F5:F6"/>
    <mergeCell ref="A7:A8"/>
  </mergeCells>
  <pageMargins left="0.7" right="0.7" top="0.75" bottom="0.75" header="0.3" footer="0.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3</vt:i4>
      </vt:variant>
      <vt:variant>
        <vt:lpstr>Named Ranges</vt:lpstr>
      </vt:variant>
      <vt:variant>
        <vt:i4>1</vt:i4>
      </vt:variant>
    </vt:vector>
  </HeadingPairs>
  <TitlesOfParts>
    <vt:vector size="7" baseType="lpstr">
      <vt:lpstr>Kostimi i Planit të Veprimit</vt:lpstr>
      <vt:lpstr>Totali i Qëllimit të Politikav </vt:lpstr>
      <vt:lpstr>Nevojat Kapitale</vt:lpstr>
      <vt:lpstr>Grafiku i Kostove</vt:lpstr>
      <vt:lpstr>Grafiku-Ndarja e kostove</vt:lpstr>
      <vt:lpstr>Grafiku-Qëllimet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Hodaj</dc:creator>
  <cp:lastModifiedBy>User </cp:lastModifiedBy>
  <cp:lastPrinted>2025-09-22T12:49:07Z</cp:lastPrinted>
  <dcterms:created xsi:type="dcterms:W3CDTF">2019-02-21T16:54:35Z</dcterms:created>
  <dcterms:modified xsi:type="dcterms:W3CDTF">2025-10-02T07:53:41Z</dcterms:modified>
</cp:coreProperties>
</file>